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lugar\AppData\Local\Temp\12\"/>
    </mc:Choice>
  </mc:AlternateContent>
  <bookViews>
    <workbookView xWindow="0" yWindow="0" windowWidth="14985" windowHeight="9030"/>
  </bookViews>
  <sheets>
    <sheet name="Sheet1" sheetId="1" r:id="rId1"/>
  </sheets>
  <definedNames>
    <definedName name="_xlnm.Print_Titles" localSheetId="0">Sheet1!$A:$G,Sheet1!$1:$2</definedName>
    <definedName name="QBCANSUPPORTUPDATE" localSheetId="0">FALSE</definedName>
    <definedName name="QBCOMPANYFILENAME" localSheetId="0">"Q:\Sarasota Academy of the Arts (58-113)\Sarasota Academy of the Arts 58-113.qbw"</definedName>
    <definedName name="QBENDDATE" localSheetId="0">20190228</definedName>
    <definedName name="QBHEADERSONSCREEN" localSheetId="0">FALSE</definedName>
    <definedName name="QBMETADATASIZE" localSheetId="0">0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"ba8c4669a5594bc18a5ecdd662078b58"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TRUE</definedName>
    <definedName name="QBREPORTCOMPARECOL_BUDGET" localSheetId="0">TRUE</definedName>
    <definedName name="QBREPORTCOMPARECOL_BUDPCT" localSheetId="0">TRUE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24</definedName>
    <definedName name="QBREPORTTYPE" localSheetId="0">288</definedName>
    <definedName name="QBROWHEADERS" localSheetId="0">7</definedName>
    <definedName name="QBSTARTDATE" localSheetId="0">20180701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70" i="1" l="1"/>
  <c r="L170" i="1"/>
  <c r="J170" i="1"/>
  <c r="H170" i="1"/>
  <c r="N169" i="1"/>
  <c r="L169" i="1"/>
  <c r="J169" i="1"/>
  <c r="H169" i="1"/>
  <c r="N168" i="1"/>
  <c r="L168" i="1"/>
  <c r="J168" i="1"/>
  <c r="H168" i="1"/>
  <c r="N167" i="1"/>
  <c r="L167" i="1"/>
  <c r="J167" i="1"/>
  <c r="H167" i="1"/>
  <c r="N166" i="1"/>
  <c r="L166" i="1"/>
  <c r="J166" i="1"/>
  <c r="H166" i="1"/>
  <c r="N164" i="1"/>
  <c r="L164" i="1"/>
  <c r="N163" i="1"/>
  <c r="L163" i="1"/>
  <c r="H159" i="1"/>
  <c r="N153" i="1"/>
  <c r="L153" i="1"/>
  <c r="J153" i="1"/>
  <c r="H153" i="1"/>
  <c r="H152" i="1"/>
  <c r="N149" i="1"/>
  <c r="L149" i="1"/>
  <c r="J149" i="1"/>
  <c r="H149" i="1"/>
  <c r="N148" i="1"/>
  <c r="L148" i="1"/>
  <c r="N147" i="1"/>
  <c r="L147" i="1"/>
  <c r="N146" i="1"/>
  <c r="L146" i="1"/>
  <c r="N144" i="1"/>
  <c r="L144" i="1"/>
  <c r="J144" i="1"/>
  <c r="H144" i="1"/>
  <c r="N143" i="1"/>
  <c r="L143" i="1"/>
  <c r="N142" i="1"/>
  <c r="L142" i="1"/>
  <c r="N141" i="1"/>
  <c r="L141" i="1"/>
  <c r="N139" i="1"/>
  <c r="L139" i="1"/>
  <c r="N138" i="1"/>
  <c r="L138" i="1"/>
  <c r="N136" i="1"/>
  <c r="L136" i="1"/>
  <c r="J136" i="1"/>
  <c r="H136" i="1"/>
  <c r="N132" i="1"/>
  <c r="L132" i="1"/>
  <c r="N131" i="1"/>
  <c r="L131" i="1"/>
  <c r="N130" i="1"/>
  <c r="L130" i="1"/>
  <c r="N129" i="1"/>
  <c r="L129" i="1"/>
  <c r="N128" i="1"/>
  <c r="L128" i="1"/>
  <c r="N127" i="1"/>
  <c r="L127" i="1"/>
  <c r="N125" i="1"/>
  <c r="L125" i="1"/>
  <c r="N124" i="1"/>
  <c r="L124" i="1"/>
  <c r="N122" i="1"/>
  <c r="L122" i="1"/>
  <c r="J122" i="1"/>
  <c r="H122" i="1"/>
  <c r="N120" i="1"/>
  <c r="L120" i="1"/>
  <c r="N118" i="1"/>
  <c r="L118" i="1"/>
  <c r="J118" i="1"/>
  <c r="H118" i="1"/>
  <c r="N117" i="1"/>
  <c r="L117" i="1"/>
  <c r="N115" i="1"/>
  <c r="L115" i="1"/>
  <c r="J115" i="1"/>
  <c r="H115" i="1"/>
  <c r="N114" i="1"/>
  <c r="L114" i="1"/>
  <c r="N113" i="1"/>
  <c r="L113" i="1"/>
  <c r="N110" i="1"/>
  <c r="L110" i="1"/>
  <c r="J110" i="1"/>
  <c r="H110" i="1"/>
  <c r="N108" i="1"/>
  <c r="L108" i="1"/>
  <c r="N106" i="1"/>
  <c r="L106" i="1"/>
  <c r="J106" i="1"/>
  <c r="H106" i="1"/>
  <c r="N105" i="1"/>
  <c r="L105" i="1"/>
  <c r="H104" i="1"/>
  <c r="N100" i="1"/>
  <c r="L100" i="1"/>
  <c r="J100" i="1"/>
  <c r="H100" i="1"/>
  <c r="N98" i="1"/>
  <c r="L98" i="1"/>
  <c r="H97" i="1"/>
  <c r="H94" i="1"/>
  <c r="N91" i="1"/>
  <c r="L91" i="1"/>
  <c r="N90" i="1"/>
  <c r="L90" i="1"/>
  <c r="N88" i="1"/>
  <c r="L88" i="1"/>
  <c r="N85" i="1"/>
  <c r="L85" i="1"/>
  <c r="N83" i="1"/>
  <c r="L83" i="1"/>
  <c r="J83" i="1"/>
  <c r="H83" i="1"/>
  <c r="N82" i="1"/>
  <c r="L82" i="1"/>
  <c r="N78" i="1"/>
  <c r="L78" i="1"/>
  <c r="J78" i="1"/>
  <c r="H78" i="1"/>
  <c r="N76" i="1"/>
  <c r="L76" i="1"/>
  <c r="N74" i="1"/>
  <c r="L74" i="1"/>
  <c r="J74" i="1"/>
  <c r="H74" i="1"/>
  <c r="N72" i="1"/>
  <c r="L72" i="1"/>
  <c r="N70" i="1"/>
  <c r="L70" i="1"/>
  <c r="J70" i="1"/>
  <c r="H70" i="1"/>
  <c r="N69" i="1"/>
  <c r="L69" i="1"/>
  <c r="N66" i="1"/>
  <c r="L66" i="1"/>
  <c r="J66" i="1"/>
  <c r="H66" i="1"/>
  <c r="N65" i="1"/>
  <c r="L65" i="1"/>
  <c r="N62" i="1"/>
  <c r="L62" i="1"/>
  <c r="J62" i="1"/>
  <c r="H62" i="1"/>
  <c r="N61" i="1"/>
  <c r="L61" i="1"/>
  <c r="N59" i="1"/>
  <c r="L59" i="1"/>
  <c r="J59" i="1"/>
  <c r="H59" i="1"/>
  <c r="N58" i="1"/>
  <c r="L58" i="1"/>
  <c r="N53" i="1"/>
  <c r="L53" i="1"/>
  <c r="J53" i="1"/>
  <c r="H53" i="1"/>
  <c r="N50" i="1"/>
  <c r="L50" i="1"/>
  <c r="N48" i="1"/>
  <c r="L48" i="1"/>
  <c r="N47" i="1"/>
  <c r="L47" i="1"/>
  <c r="N43" i="1"/>
  <c r="L43" i="1"/>
  <c r="N42" i="1"/>
  <c r="L42" i="1"/>
  <c r="N41" i="1"/>
  <c r="L41" i="1"/>
  <c r="N40" i="1"/>
  <c r="L40" i="1"/>
  <c r="N39" i="1"/>
  <c r="L39" i="1"/>
  <c r="N38" i="1"/>
  <c r="L38" i="1"/>
  <c r="N37" i="1"/>
  <c r="L37" i="1"/>
  <c r="N33" i="1"/>
  <c r="L33" i="1"/>
  <c r="J33" i="1"/>
  <c r="H33" i="1"/>
  <c r="H32" i="1"/>
  <c r="H26" i="1"/>
  <c r="H20" i="1"/>
  <c r="H16" i="1"/>
  <c r="N10" i="1"/>
  <c r="L10" i="1"/>
  <c r="N7" i="1"/>
  <c r="L7" i="1"/>
  <c r="N6" i="1"/>
  <c r="L6" i="1"/>
  <c r="N5" i="1"/>
  <c r="L5" i="1"/>
</calcChain>
</file>

<file path=xl/sharedStrings.xml><?xml version="1.0" encoding="utf-8"?>
<sst xmlns="http://schemas.openxmlformats.org/spreadsheetml/2006/main" count="172" uniqueCount="172">
  <si>
    <t>Jul '18 - Feb 19</t>
  </si>
  <si>
    <t>Budget</t>
  </si>
  <si>
    <t>$ Over Budget</t>
  </si>
  <si>
    <t>% of Budget</t>
  </si>
  <si>
    <t>Ordinary Income/Expense</t>
  </si>
  <si>
    <t>Income</t>
  </si>
  <si>
    <t>110-R · General Operating</t>
  </si>
  <si>
    <t>3230 · IDEA Funds</t>
  </si>
  <si>
    <t>3397000 · Capital Outlay</t>
  </si>
  <si>
    <t>3413 · Capital Outlay Millage</t>
  </si>
  <si>
    <t>3431000 · Interest</t>
  </si>
  <si>
    <t>3700000 · Miscellaneous Revenue</t>
  </si>
  <si>
    <t>891-R · Internal Revenue</t>
  </si>
  <si>
    <t>3454000 · Enrichment</t>
  </si>
  <si>
    <t>3482000 · Uniforms</t>
  </si>
  <si>
    <t>3493000 · Fundraisers</t>
  </si>
  <si>
    <t>3493000 · Fundraisers - Other</t>
  </si>
  <si>
    <t>Total 3493000 · Fundraisers</t>
  </si>
  <si>
    <t>3494000 · Summer Camp</t>
  </si>
  <si>
    <t>3495000 · Field Trips</t>
  </si>
  <si>
    <t>3495000 · Field Trips - Other</t>
  </si>
  <si>
    <t>Total 3495000 · Field Trips</t>
  </si>
  <si>
    <t>3496000 · Clubs</t>
  </si>
  <si>
    <t>3498000 · Donations</t>
  </si>
  <si>
    <t>3499000 · Sponsors/Ads</t>
  </si>
  <si>
    <t>3822000 · Performances</t>
  </si>
  <si>
    <t>3822000 · Performances - Other</t>
  </si>
  <si>
    <t>Total 3822000 · Performances</t>
  </si>
  <si>
    <t>3904000 · Athletic Fee</t>
  </si>
  <si>
    <t>3905000 · PTO</t>
  </si>
  <si>
    <t>3910000 · Book Fair</t>
  </si>
  <si>
    <t>3916000 · Yearbook and Pictures</t>
  </si>
  <si>
    <t>891-R · Internal Revenue - Other</t>
  </si>
  <si>
    <t>Total 891-R · Internal Revenue</t>
  </si>
  <si>
    <t>Total Income</t>
  </si>
  <si>
    <t>Expense</t>
  </si>
  <si>
    <t>110 · General Fund</t>
  </si>
  <si>
    <t>5100 · Instructional</t>
  </si>
  <si>
    <t>5100120 · Instruction K-3 - Salaries</t>
  </si>
  <si>
    <t>5100130 · Instruction 4-8 - Salaries</t>
  </si>
  <si>
    <t>5100210 · Retirement</t>
  </si>
  <si>
    <t>5100220 · Instructional FICA</t>
  </si>
  <si>
    <t>5100230 · Instructional Group Insurance</t>
  </si>
  <si>
    <t>5100240 · Instructional Worker Comp</t>
  </si>
  <si>
    <t>5100250 · Instructional Unemployment</t>
  </si>
  <si>
    <t>5100310 · Teacher Incentives</t>
  </si>
  <si>
    <t>5100320 · Insurance Student</t>
  </si>
  <si>
    <t>5100360 · Instructional Rental</t>
  </si>
  <si>
    <t>5100510 · Classroom Supplies</t>
  </si>
  <si>
    <t>5100520 · Textbooks</t>
  </si>
  <si>
    <t>5100530 · Lead Expenses</t>
  </si>
  <si>
    <t>5100642 · Noncap Comp Hdw - Cap Outlay</t>
  </si>
  <si>
    <t>5100730 · Dues and Scriptions</t>
  </si>
  <si>
    <t>5100 · Instructional - Other</t>
  </si>
  <si>
    <t>Total 5100 · Instructional</t>
  </si>
  <si>
    <t>5200 · ESE</t>
  </si>
  <si>
    <t>5200120 · ESE Instruction K-3 - Salaries</t>
  </si>
  <si>
    <t>5200130 · ESE Instruction 4-8 - Salaries</t>
  </si>
  <si>
    <t>5200220 · ESE FICA</t>
  </si>
  <si>
    <t>5200310 · ESE Purchase Services</t>
  </si>
  <si>
    <t>Total 5200 · ESE</t>
  </si>
  <si>
    <t>5600 · Software</t>
  </si>
  <si>
    <t>5600730 · Software Expense</t>
  </si>
  <si>
    <t>Total 5600 · Software</t>
  </si>
  <si>
    <t>6300 · Instruction and Curriculum Deve</t>
  </si>
  <si>
    <t>6300310 · Prof and Tech</t>
  </si>
  <si>
    <t>6300510 · Clinic - Materials &amp; Supplies</t>
  </si>
  <si>
    <t>Total 6300 · Instruction and Curriculum Deve</t>
  </si>
  <si>
    <t>6400 · Inst Staff Training Svcs</t>
  </si>
  <si>
    <t>6400330 · Conf, Conv, Meet -Pch Svcs</t>
  </si>
  <si>
    <t>6400390 · Prof Development-Pchd Svcs</t>
  </si>
  <si>
    <t>Total 6400 · Inst Staff Training Svcs</t>
  </si>
  <si>
    <t>7100 · Board</t>
  </si>
  <si>
    <t>7100310 · Prof and Tech Board</t>
  </si>
  <si>
    <t>7100390 · Board Purchased Services</t>
  </si>
  <si>
    <t>Total 7100 · Board</t>
  </si>
  <si>
    <t>7200 · General Admin</t>
  </si>
  <si>
    <t>7200730 · District Adm Fee</t>
  </si>
  <si>
    <t>7200 · General Admin - Other</t>
  </si>
  <si>
    <t>Total 7200 · General Admin</t>
  </si>
  <si>
    <t>7300 · School Admin</t>
  </si>
  <si>
    <t>7300110 · Administrator - Salaries</t>
  </si>
  <si>
    <t>7300160 · Admin Support</t>
  </si>
  <si>
    <t>7300160 · Admin Support - Other</t>
  </si>
  <si>
    <t>Total 7300160 · Admin Support</t>
  </si>
  <si>
    <t>7300210 · Retirement - School Admin</t>
  </si>
  <si>
    <t>7300220 · Admin FICA</t>
  </si>
  <si>
    <t>7300230 · Admin Group Insurance</t>
  </si>
  <si>
    <t>7300250 · Admin Unemployment</t>
  </si>
  <si>
    <t>7300310 · Marketing - Pchd Svcs</t>
  </si>
  <si>
    <t>7300330 · Travel</t>
  </si>
  <si>
    <t>7300360 · Rental Admin</t>
  </si>
  <si>
    <t>7300390 · Purchased Services</t>
  </si>
  <si>
    <t>7300510 · Office Supplies</t>
  </si>
  <si>
    <t>7300510 · Office Supplies - Other</t>
  </si>
  <si>
    <t>Total 7300510 · Office Supplies</t>
  </si>
  <si>
    <t>7300511 · Supplies Office (make inactive)</t>
  </si>
  <si>
    <t>7300511 · Supplies Office (make inactive) - Other</t>
  </si>
  <si>
    <t>Total 7300511 · Supplies Office (make inactive)</t>
  </si>
  <si>
    <t>7300642 · Furniture Non Capitalized</t>
  </si>
  <si>
    <t>7300730 · Dues and Fees - Other Expenses</t>
  </si>
  <si>
    <t>Total 7300 · School Admin</t>
  </si>
  <si>
    <t>7400 · Facilities Acq and Construction</t>
  </si>
  <si>
    <t>0717410 · Noncap Fac Acq &amp; Const- Oth Exp</t>
  </si>
  <si>
    <t>0717412 · Fees</t>
  </si>
  <si>
    <t>Total 0717410 · Noncap Fac Acq &amp; Const- Oth Exp</t>
  </si>
  <si>
    <t>7400 · Facilities Acq and Construction - Other</t>
  </si>
  <si>
    <t>Total 7400 · Facilities Acq and Construction</t>
  </si>
  <si>
    <t>7500 · Fiscal Services</t>
  </si>
  <si>
    <t>7500310 · Prof and Tech</t>
  </si>
  <si>
    <t>7500390 · Payroll Services - Pchd Svcs</t>
  </si>
  <si>
    <t>Total 7500 · Fiscal Services</t>
  </si>
  <si>
    <t>7600 · Food Services</t>
  </si>
  <si>
    <t>0617601 · Noncap Rem &amp; Reno-Cap Outlay</t>
  </si>
  <si>
    <t>7600160 · Food Services - Salaries</t>
  </si>
  <si>
    <t>7600220 · Food FICA</t>
  </si>
  <si>
    <t>Total 7600 · Food Services</t>
  </si>
  <si>
    <t>7700 · Central Services</t>
  </si>
  <si>
    <t>7700370 · Postage</t>
  </si>
  <si>
    <t>Total 7700 · Central Services</t>
  </si>
  <si>
    <t>7800 · Pupil Transportation Services</t>
  </si>
  <si>
    <t>7800390 · Transportation</t>
  </si>
  <si>
    <t>7800461 · Fuel</t>
  </si>
  <si>
    <t>Total 7800 · Pupil Transportation Services</t>
  </si>
  <si>
    <t>7900 · Operation of Plant</t>
  </si>
  <si>
    <t>7900160 · Maintenance of Plant - Salaries</t>
  </si>
  <si>
    <t>7900220 · FICA Ops</t>
  </si>
  <si>
    <t>7900250 · Unemployment Ops</t>
  </si>
  <si>
    <t>7900320 · Insurance</t>
  </si>
  <si>
    <t>7900360 · Rent</t>
  </si>
  <si>
    <t>7900370 · Communications</t>
  </si>
  <si>
    <t>7900380 · Public Utilities</t>
  </si>
  <si>
    <t>7900390 · Purchased Services Ops</t>
  </si>
  <si>
    <t>7900430 · Electricity</t>
  </si>
  <si>
    <t>7900510 · Supplies Ops</t>
  </si>
  <si>
    <t>7900730 · Dues and Fees</t>
  </si>
  <si>
    <t>7900731 · Credit Card Processing Fees</t>
  </si>
  <si>
    <t>Total 7900 · Operation of Plant</t>
  </si>
  <si>
    <t>8100 · Maintenance of Plant</t>
  </si>
  <si>
    <t>8100310 · Repairs Prof and Tech</t>
  </si>
  <si>
    <t>8100350 · Repairs &amp; Maintenance</t>
  </si>
  <si>
    <t>8100390 · Repairs Purchased Services</t>
  </si>
  <si>
    <t>8100510 · Repair Supplies</t>
  </si>
  <si>
    <t>8100641 · Remodeling</t>
  </si>
  <si>
    <t>8100642 · Improvements to Property Non</t>
  </si>
  <si>
    <t>Total 8100 · Maintenance of Plant</t>
  </si>
  <si>
    <t>8200000 · Technology Services</t>
  </si>
  <si>
    <t>8200160 · Technology Salary</t>
  </si>
  <si>
    <t>8200220 · Technology FICA</t>
  </si>
  <si>
    <t>8200510 · Technology Supplies</t>
  </si>
  <si>
    <t>Total 8200000 · Technology Services</t>
  </si>
  <si>
    <t>9200 · Debt Services</t>
  </si>
  <si>
    <t>9200720 · Interest Expense</t>
  </si>
  <si>
    <t>Total 9200 · Debt Services</t>
  </si>
  <si>
    <t>Total 110 · General Fund</t>
  </si>
  <si>
    <t>891-E · Internal Fund</t>
  </si>
  <si>
    <t>5600390 · Field Trip Expenses</t>
  </si>
  <si>
    <t>5600510 · Supplies</t>
  </si>
  <si>
    <t>5600512 · Club Expenses</t>
  </si>
  <si>
    <t>5600512 · Club Expenses - Other</t>
  </si>
  <si>
    <t>Total 5600512 · Club Expenses</t>
  </si>
  <si>
    <t>5600515 · Fundraising Expenses</t>
  </si>
  <si>
    <t>9100 · Community Services</t>
  </si>
  <si>
    <t>9100120 · Extended Care salaries</t>
  </si>
  <si>
    <t>9100160 · Extended Care Supp Salaries</t>
  </si>
  <si>
    <t>9100220 · Extended Care FICA</t>
  </si>
  <si>
    <t>9100510 · Supplies</t>
  </si>
  <si>
    <t>Total 9100 · Community Services</t>
  </si>
  <si>
    <t>Total 891-E · Internal Fund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</si>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</sst>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\-#,##0.00"/>
    <numFmt numFmtId="165" formatCode="#,##0.0#%;\-#,##0.0#%"/>
  </numFmts>
  <fonts count="3" x14ac:knownFonts="1">
    <font>
      <sz val="11"/>
      <color theme="1"/>
      <name val="Calibri"/>
      <family val="2"/>
      <scheme val="minor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5" fontId="2" fillId="0" borderId="0" xfId="0" applyNumberFormat="1" applyFont="1"/>
    <xf numFmtId="164" fontId="2" fillId="0" borderId="3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5" fontId="2" fillId="0" borderId="3" xfId="0" applyNumberFormat="1" applyFont="1" applyBorder="1"/>
    <xf numFmtId="165" fontId="2" fillId="0" borderId="0" xfId="0" applyNumberFormat="1" applyFont="1" applyBorder="1"/>
    <xf numFmtId="164" fontId="2" fillId="0" borderId="5" xfId="0" applyNumberFormat="1" applyFont="1" applyBorder="1"/>
    <xf numFmtId="165" fontId="2" fillId="0" borderId="5" xfId="0" applyNumberFormat="1" applyFont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tabSelected="1" workbookViewId="0">
      <pane xSplit="7" ySplit="2" topLeftCell="H3" activePane="bottomRight" state="frozenSplit"/>
      <selection pane="topRight" activeCell="H1" sqref="H1"/>
      <selection pane="bottomLeft" activeCell="A3" sqref="A3"/>
      <selection pane="bottomRight"/>
    </sheetView>
  </sheetViews>
  <sheetFormatPr defaultRowHeight="15" outlineLevelRow="5" outlineLevelCol="1" x14ac:dyDescent="0.25"/>
  <cols>
    <col min="1" max="6" width="3" style="21" customWidth="1"/>
    <col min="7" max="7" width="39.5703125" style="21" customWidth="1"/>
    <col min="8" max="8" width="12.28515625" style="22" bestFit="1" customWidth="1" outlineLevel="1"/>
    <col min="9" max="9" width="2.28515625" style="22" customWidth="1" outlineLevel="1"/>
    <col min="10" max="10" width="10" style="22" bestFit="1" customWidth="1" outlineLevel="1"/>
    <col min="11" max="11" width="2.28515625" style="22" customWidth="1" outlineLevel="1"/>
    <col min="12" max="12" width="12" style="22" bestFit="1" customWidth="1"/>
    <col min="13" max="13" width="2.28515625" style="22" customWidth="1"/>
    <col min="14" max="14" width="10.28515625" style="22" bestFit="1" customWidth="1"/>
  </cols>
  <sheetData>
    <row r="1" spans="1:14" ht="15.75" thickBot="1" x14ac:dyDescent="0.3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2"/>
      <c r="N1" s="3"/>
    </row>
    <row r="2" spans="1:14" s="20" customFormat="1" ht="16.5" thickTop="1" thickBot="1" x14ac:dyDescent="0.3">
      <c r="A2" s="17"/>
      <c r="B2" s="17"/>
      <c r="C2" s="17"/>
      <c r="D2" s="17"/>
      <c r="E2" s="17"/>
      <c r="F2" s="17"/>
      <c r="G2" s="17"/>
      <c r="H2" s="18" t="s">
        <v>0</v>
      </c>
      <c r="I2" s="19"/>
      <c r="J2" s="18" t="s">
        <v>1</v>
      </c>
      <c r="K2" s="19"/>
      <c r="L2" s="18" t="s">
        <v>2</v>
      </c>
      <c r="M2" s="19"/>
      <c r="N2" s="18" t="s">
        <v>3</v>
      </c>
    </row>
    <row r="3" spans="1:14" ht="15.75" outlineLevel="1" thickTop="1" x14ac:dyDescent="0.25">
      <c r="A3" s="1"/>
      <c r="B3" s="1" t="s">
        <v>4</v>
      </c>
      <c r="C3" s="1"/>
      <c r="D3" s="1"/>
      <c r="E3" s="1"/>
      <c r="F3" s="1"/>
      <c r="G3" s="1"/>
      <c r="H3" s="4"/>
      <c r="I3" s="5"/>
      <c r="J3" s="4"/>
      <c r="K3" s="5"/>
      <c r="L3" s="4"/>
      <c r="M3" s="5"/>
      <c r="N3" s="6"/>
    </row>
    <row r="4" spans="1:14" outlineLevel="2" x14ac:dyDescent="0.25">
      <c r="A4" s="1"/>
      <c r="B4" s="1"/>
      <c r="C4" s="1" t="s">
        <v>5</v>
      </c>
      <c r="D4" s="1"/>
      <c r="E4" s="1"/>
      <c r="F4" s="1"/>
      <c r="G4" s="1"/>
      <c r="H4" s="4"/>
      <c r="I4" s="5"/>
      <c r="J4" s="4"/>
      <c r="K4" s="5"/>
      <c r="L4" s="4"/>
      <c r="M4" s="5"/>
      <c r="N4" s="6"/>
    </row>
    <row r="5" spans="1:14" outlineLevel="2" x14ac:dyDescent="0.25">
      <c r="A5" s="1"/>
      <c r="B5" s="1"/>
      <c r="C5" s="1"/>
      <c r="D5" s="1" t="s">
        <v>6</v>
      </c>
      <c r="E5" s="1"/>
      <c r="F5" s="1"/>
      <c r="G5" s="1"/>
      <c r="H5" s="4">
        <v>1317363.22</v>
      </c>
      <c r="I5" s="5"/>
      <c r="J5" s="4">
        <v>1290968.1399999999</v>
      </c>
      <c r="K5" s="5"/>
      <c r="L5" s="4">
        <f>ROUND((H5-J5),5)</f>
        <v>26395.08</v>
      </c>
      <c r="M5" s="5"/>
      <c r="N5" s="6">
        <f>ROUND(IF(J5=0, IF(H5=0, 0, 1), H5/J5),5)</f>
        <v>1.0204500000000001</v>
      </c>
    </row>
    <row r="6" spans="1:14" outlineLevel="2" x14ac:dyDescent="0.25">
      <c r="A6" s="1"/>
      <c r="B6" s="1"/>
      <c r="C6" s="1"/>
      <c r="D6" s="1" t="s">
        <v>7</v>
      </c>
      <c r="E6" s="1"/>
      <c r="F6" s="1"/>
      <c r="G6" s="1"/>
      <c r="H6" s="4">
        <v>0</v>
      </c>
      <c r="I6" s="5"/>
      <c r="J6" s="4">
        <v>10065</v>
      </c>
      <c r="K6" s="5"/>
      <c r="L6" s="4">
        <f>ROUND((H6-J6),5)</f>
        <v>-10065</v>
      </c>
      <c r="M6" s="5"/>
      <c r="N6" s="6">
        <f>ROUND(IF(J6=0, IF(H6=0, 0, 1), H6/J6),5)</f>
        <v>0</v>
      </c>
    </row>
    <row r="7" spans="1:14" outlineLevel="2" x14ac:dyDescent="0.25">
      <c r="A7" s="1"/>
      <c r="B7" s="1"/>
      <c r="C7" s="1"/>
      <c r="D7" s="1" t="s">
        <v>8</v>
      </c>
      <c r="E7" s="1"/>
      <c r="F7" s="1"/>
      <c r="G7" s="1"/>
      <c r="H7" s="4">
        <v>76521</v>
      </c>
      <c r="I7" s="5"/>
      <c r="J7" s="4">
        <v>74574.64</v>
      </c>
      <c r="K7" s="5"/>
      <c r="L7" s="4">
        <f>ROUND((H7-J7),5)</f>
        <v>1946.36</v>
      </c>
      <c r="M7" s="5"/>
      <c r="N7" s="6">
        <f>ROUND(IF(J7=0, IF(H7=0, 0, 1), H7/J7),5)</f>
        <v>1.0261</v>
      </c>
    </row>
    <row r="8" spans="1:14" outlineLevel="2" x14ac:dyDescent="0.25">
      <c r="A8" s="1"/>
      <c r="B8" s="1"/>
      <c r="C8" s="1"/>
      <c r="D8" s="1" t="s">
        <v>9</v>
      </c>
      <c r="E8" s="1"/>
      <c r="F8" s="1"/>
      <c r="G8" s="1"/>
      <c r="H8" s="4">
        <v>56467.83</v>
      </c>
      <c r="I8" s="5"/>
      <c r="J8" s="4"/>
      <c r="K8" s="5"/>
      <c r="L8" s="4"/>
      <c r="M8" s="5"/>
      <c r="N8" s="6"/>
    </row>
    <row r="9" spans="1:14" outlineLevel="2" x14ac:dyDescent="0.25">
      <c r="A9" s="1"/>
      <c r="B9" s="1"/>
      <c r="C9" s="1"/>
      <c r="D9" s="1" t="s">
        <v>10</v>
      </c>
      <c r="E9" s="1"/>
      <c r="F9" s="1"/>
      <c r="G9" s="1"/>
      <c r="H9" s="4">
        <v>88.34</v>
      </c>
      <c r="I9" s="5"/>
      <c r="J9" s="4"/>
      <c r="K9" s="5"/>
      <c r="L9" s="4"/>
      <c r="M9" s="5"/>
      <c r="N9" s="6"/>
    </row>
    <row r="10" spans="1:14" outlineLevel="2" x14ac:dyDescent="0.25">
      <c r="A10" s="1"/>
      <c r="B10" s="1"/>
      <c r="C10" s="1"/>
      <c r="D10" s="1" t="s">
        <v>11</v>
      </c>
      <c r="E10" s="1"/>
      <c r="F10" s="1"/>
      <c r="G10" s="1"/>
      <c r="H10" s="4">
        <v>2465.5</v>
      </c>
      <c r="I10" s="5"/>
      <c r="J10" s="4">
        <v>50000</v>
      </c>
      <c r="K10" s="5"/>
      <c r="L10" s="4">
        <f>ROUND((H10-J10),5)</f>
        <v>-47534.5</v>
      </c>
      <c r="M10" s="5"/>
      <c r="N10" s="6">
        <f>ROUND(IF(J10=0, IF(H10=0, 0, 1), H10/J10),5)</f>
        <v>4.931E-2</v>
      </c>
    </row>
    <row r="11" spans="1:14" outlineLevel="3" x14ac:dyDescent="0.25">
      <c r="A11" s="1"/>
      <c r="B11" s="1"/>
      <c r="C11" s="1"/>
      <c r="D11" s="1" t="s">
        <v>12</v>
      </c>
      <c r="E11" s="1"/>
      <c r="F11" s="1"/>
      <c r="G11" s="1"/>
      <c r="H11" s="4"/>
      <c r="I11" s="5"/>
      <c r="J11" s="4"/>
      <c r="K11" s="5"/>
      <c r="L11" s="4"/>
      <c r="M11" s="5"/>
      <c r="N11" s="6"/>
    </row>
    <row r="12" spans="1:14" outlineLevel="3" x14ac:dyDescent="0.25">
      <c r="A12" s="1"/>
      <c r="B12" s="1"/>
      <c r="C12" s="1"/>
      <c r="D12" s="1"/>
      <c r="E12" s="1" t="s">
        <v>13</v>
      </c>
      <c r="F12" s="1"/>
      <c r="G12" s="1"/>
      <c r="H12" s="4">
        <v>6612</v>
      </c>
      <c r="I12" s="5"/>
      <c r="J12" s="4"/>
      <c r="K12" s="5"/>
      <c r="L12" s="4"/>
      <c r="M12" s="5"/>
      <c r="N12" s="6"/>
    </row>
    <row r="13" spans="1:14" outlineLevel="3" x14ac:dyDescent="0.25">
      <c r="A13" s="1"/>
      <c r="B13" s="1"/>
      <c r="C13" s="1"/>
      <c r="D13" s="1"/>
      <c r="E13" s="1" t="s">
        <v>14</v>
      </c>
      <c r="F13" s="1"/>
      <c r="G13" s="1"/>
      <c r="H13" s="4">
        <v>5251.93</v>
      </c>
      <c r="I13" s="5"/>
      <c r="J13" s="4"/>
      <c r="K13" s="5"/>
      <c r="L13" s="4"/>
      <c r="M13" s="5"/>
      <c r="N13" s="6"/>
    </row>
    <row r="14" spans="1:14" outlineLevel="4" x14ac:dyDescent="0.25">
      <c r="A14" s="1"/>
      <c r="B14" s="1"/>
      <c r="C14" s="1"/>
      <c r="D14" s="1"/>
      <c r="E14" s="1" t="s">
        <v>15</v>
      </c>
      <c r="F14" s="1"/>
      <c r="G14" s="1"/>
      <c r="H14" s="4"/>
      <c r="I14" s="5"/>
      <c r="J14" s="4"/>
      <c r="K14" s="5"/>
      <c r="L14" s="4"/>
      <c r="M14" s="5"/>
      <c r="N14" s="6"/>
    </row>
    <row r="15" spans="1:14" ht="15.75" outlineLevel="4" thickBot="1" x14ac:dyDescent="0.3">
      <c r="A15" s="1"/>
      <c r="B15" s="1"/>
      <c r="C15" s="1"/>
      <c r="D15" s="1"/>
      <c r="E15" s="1"/>
      <c r="F15" s="1" t="s">
        <v>16</v>
      </c>
      <c r="G15" s="1"/>
      <c r="H15" s="7">
        <v>7062.5</v>
      </c>
      <c r="I15" s="5"/>
      <c r="J15" s="4"/>
      <c r="K15" s="5"/>
      <c r="L15" s="4"/>
      <c r="M15" s="5"/>
      <c r="N15" s="6"/>
    </row>
    <row r="16" spans="1:14" outlineLevel="3" x14ac:dyDescent="0.25">
      <c r="A16" s="1"/>
      <c r="B16" s="1"/>
      <c r="C16" s="1"/>
      <c r="D16" s="1"/>
      <c r="E16" s="1" t="s">
        <v>17</v>
      </c>
      <c r="F16" s="1"/>
      <c r="G16" s="1"/>
      <c r="H16" s="4">
        <f>ROUND(SUM(H14:H15),5)</f>
        <v>7062.5</v>
      </c>
      <c r="I16" s="5"/>
      <c r="J16" s="4"/>
      <c r="K16" s="5"/>
      <c r="L16" s="4"/>
      <c r="M16" s="5"/>
      <c r="N16" s="6"/>
    </row>
    <row r="17" spans="1:14" outlineLevel="3" x14ac:dyDescent="0.25">
      <c r="A17" s="1"/>
      <c r="B17" s="1"/>
      <c r="C17" s="1"/>
      <c r="D17" s="1"/>
      <c r="E17" s="1" t="s">
        <v>18</v>
      </c>
      <c r="F17" s="1"/>
      <c r="G17" s="1"/>
      <c r="H17" s="4">
        <v>6361</v>
      </c>
      <c r="I17" s="5"/>
      <c r="J17" s="4"/>
      <c r="K17" s="5"/>
      <c r="L17" s="4"/>
      <c r="M17" s="5"/>
      <c r="N17" s="6"/>
    </row>
    <row r="18" spans="1:14" outlineLevel="4" x14ac:dyDescent="0.25">
      <c r="A18" s="1"/>
      <c r="B18" s="1"/>
      <c r="C18" s="1"/>
      <c r="D18" s="1"/>
      <c r="E18" s="1" t="s">
        <v>19</v>
      </c>
      <c r="F18" s="1"/>
      <c r="G18" s="1"/>
      <c r="H18" s="4"/>
      <c r="I18" s="5"/>
      <c r="J18" s="4"/>
      <c r="K18" s="5"/>
      <c r="L18" s="4"/>
      <c r="M18" s="5"/>
      <c r="N18" s="6"/>
    </row>
    <row r="19" spans="1:14" ht="15.75" outlineLevel="4" thickBot="1" x14ac:dyDescent="0.3">
      <c r="A19" s="1"/>
      <c r="B19" s="1"/>
      <c r="C19" s="1"/>
      <c r="D19" s="1"/>
      <c r="E19" s="1"/>
      <c r="F19" s="1" t="s">
        <v>20</v>
      </c>
      <c r="G19" s="1"/>
      <c r="H19" s="7">
        <v>39861.58</v>
      </c>
      <c r="I19" s="5"/>
      <c r="J19" s="4"/>
      <c r="K19" s="5"/>
      <c r="L19" s="4"/>
      <c r="M19" s="5"/>
      <c r="N19" s="6"/>
    </row>
    <row r="20" spans="1:14" outlineLevel="3" x14ac:dyDescent="0.25">
      <c r="A20" s="1"/>
      <c r="B20" s="1"/>
      <c r="C20" s="1"/>
      <c r="D20" s="1"/>
      <c r="E20" s="1" t="s">
        <v>21</v>
      </c>
      <c r="F20" s="1"/>
      <c r="G20" s="1"/>
      <c r="H20" s="4">
        <f>ROUND(SUM(H18:H19),5)</f>
        <v>39861.58</v>
      </c>
      <c r="I20" s="5"/>
      <c r="J20" s="4"/>
      <c r="K20" s="5"/>
      <c r="L20" s="4"/>
      <c r="M20" s="5"/>
      <c r="N20" s="6"/>
    </row>
    <row r="21" spans="1:14" outlineLevel="3" x14ac:dyDescent="0.25">
      <c r="A21" s="1"/>
      <c r="B21" s="1"/>
      <c r="C21" s="1"/>
      <c r="D21" s="1"/>
      <c r="E21" s="1" t="s">
        <v>22</v>
      </c>
      <c r="F21" s="1"/>
      <c r="G21" s="1"/>
      <c r="H21" s="4">
        <v>8017</v>
      </c>
      <c r="I21" s="5"/>
      <c r="J21" s="4"/>
      <c r="K21" s="5"/>
      <c r="L21" s="4"/>
      <c r="M21" s="5"/>
      <c r="N21" s="6"/>
    </row>
    <row r="22" spans="1:14" outlineLevel="3" x14ac:dyDescent="0.25">
      <c r="A22" s="1"/>
      <c r="B22" s="1"/>
      <c r="C22" s="1"/>
      <c r="D22" s="1"/>
      <c r="E22" s="1" t="s">
        <v>23</v>
      </c>
      <c r="F22" s="1"/>
      <c r="G22" s="1"/>
      <c r="H22" s="4">
        <v>204</v>
      </c>
      <c r="I22" s="5"/>
      <c r="J22" s="4"/>
      <c r="K22" s="5"/>
      <c r="L22" s="4"/>
      <c r="M22" s="5"/>
      <c r="N22" s="6"/>
    </row>
    <row r="23" spans="1:14" outlineLevel="3" x14ac:dyDescent="0.25">
      <c r="A23" s="1"/>
      <c r="B23" s="1"/>
      <c r="C23" s="1"/>
      <c r="D23" s="1"/>
      <c r="E23" s="1" t="s">
        <v>24</v>
      </c>
      <c r="F23" s="1"/>
      <c r="G23" s="1"/>
      <c r="H23" s="4">
        <v>1550</v>
      </c>
      <c r="I23" s="5"/>
      <c r="J23" s="4"/>
      <c r="K23" s="5"/>
      <c r="L23" s="4"/>
      <c r="M23" s="5"/>
      <c r="N23" s="6"/>
    </row>
    <row r="24" spans="1:14" outlineLevel="4" x14ac:dyDescent="0.25">
      <c r="A24" s="1"/>
      <c r="B24" s="1"/>
      <c r="C24" s="1"/>
      <c r="D24" s="1"/>
      <c r="E24" s="1" t="s">
        <v>25</v>
      </c>
      <c r="F24" s="1"/>
      <c r="G24" s="1"/>
      <c r="H24" s="4"/>
      <c r="I24" s="5"/>
      <c r="J24" s="4"/>
      <c r="K24" s="5"/>
      <c r="L24" s="4"/>
      <c r="M24" s="5"/>
      <c r="N24" s="6"/>
    </row>
    <row r="25" spans="1:14" ht="15.75" outlineLevel="4" thickBot="1" x14ac:dyDescent="0.3">
      <c r="A25" s="1"/>
      <c r="B25" s="1"/>
      <c r="C25" s="1"/>
      <c r="D25" s="1"/>
      <c r="E25" s="1"/>
      <c r="F25" s="1" t="s">
        <v>26</v>
      </c>
      <c r="G25" s="1"/>
      <c r="H25" s="7">
        <v>18910.25</v>
      </c>
      <c r="I25" s="5"/>
      <c r="J25" s="4"/>
      <c r="K25" s="5"/>
      <c r="L25" s="4"/>
      <c r="M25" s="5"/>
      <c r="N25" s="6"/>
    </row>
    <row r="26" spans="1:14" outlineLevel="3" x14ac:dyDescent="0.25">
      <c r="A26" s="1"/>
      <c r="B26" s="1"/>
      <c r="C26" s="1"/>
      <c r="D26" s="1"/>
      <c r="E26" s="1" t="s">
        <v>27</v>
      </c>
      <c r="F26" s="1"/>
      <c r="G26" s="1"/>
      <c r="H26" s="4">
        <f>ROUND(SUM(H24:H25),5)</f>
        <v>18910.25</v>
      </c>
      <c r="I26" s="5"/>
      <c r="J26" s="4"/>
      <c r="K26" s="5"/>
      <c r="L26" s="4"/>
      <c r="M26" s="5"/>
      <c r="N26" s="6"/>
    </row>
    <row r="27" spans="1:14" outlineLevel="3" x14ac:dyDescent="0.25">
      <c r="A27" s="1"/>
      <c r="B27" s="1"/>
      <c r="C27" s="1"/>
      <c r="D27" s="1"/>
      <c r="E27" s="1" t="s">
        <v>28</v>
      </c>
      <c r="F27" s="1"/>
      <c r="G27" s="1"/>
      <c r="H27" s="4">
        <v>300</v>
      </c>
      <c r="I27" s="5"/>
      <c r="J27" s="4"/>
      <c r="K27" s="5"/>
      <c r="L27" s="4"/>
      <c r="M27" s="5"/>
      <c r="N27" s="6"/>
    </row>
    <row r="28" spans="1:14" outlineLevel="3" x14ac:dyDescent="0.25">
      <c r="A28" s="1"/>
      <c r="B28" s="1"/>
      <c r="C28" s="1"/>
      <c r="D28" s="1"/>
      <c r="E28" s="1" t="s">
        <v>29</v>
      </c>
      <c r="F28" s="1"/>
      <c r="G28" s="1"/>
      <c r="H28" s="4">
        <v>7245.3</v>
      </c>
      <c r="I28" s="5"/>
      <c r="J28" s="4"/>
      <c r="K28" s="5"/>
      <c r="L28" s="4"/>
      <c r="M28" s="5"/>
      <c r="N28" s="6"/>
    </row>
    <row r="29" spans="1:14" outlineLevel="3" x14ac:dyDescent="0.25">
      <c r="A29" s="1"/>
      <c r="B29" s="1"/>
      <c r="C29" s="1"/>
      <c r="D29" s="1"/>
      <c r="E29" s="1" t="s">
        <v>30</v>
      </c>
      <c r="F29" s="1"/>
      <c r="G29" s="1"/>
      <c r="H29" s="4">
        <v>1298.18</v>
      </c>
      <c r="I29" s="5"/>
      <c r="J29" s="4"/>
      <c r="K29" s="5"/>
      <c r="L29" s="4"/>
      <c r="M29" s="5"/>
      <c r="N29" s="6"/>
    </row>
    <row r="30" spans="1:14" outlineLevel="3" x14ac:dyDescent="0.25">
      <c r="A30" s="1"/>
      <c r="B30" s="1"/>
      <c r="C30" s="1"/>
      <c r="D30" s="1"/>
      <c r="E30" s="1" t="s">
        <v>31</v>
      </c>
      <c r="F30" s="1"/>
      <c r="G30" s="1"/>
      <c r="H30" s="4">
        <v>316.02999999999997</v>
      </c>
      <c r="I30" s="5"/>
      <c r="J30" s="4"/>
      <c r="K30" s="5"/>
      <c r="L30" s="4"/>
      <c r="M30" s="5"/>
      <c r="N30" s="6"/>
    </row>
    <row r="31" spans="1:14" ht="15.75" outlineLevel="3" thickBot="1" x14ac:dyDescent="0.3">
      <c r="A31" s="1"/>
      <c r="B31" s="1"/>
      <c r="C31" s="1"/>
      <c r="D31" s="1"/>
      <c r="E31" s="1" t="s">
        <v>32</v>
      </c>
      <c r="F31" s="1"/>
      <c r="G31" s="1"/>
      <c r="H31" s="8">
        <v>3135.32</v>
      </c>
      <c r="I31" s="5"/>
      <c r="J31" s="4"/>
      <c r="K31" s="5"/>
      <c r="L31" s="4"/>
      <c r="M31" s="5"/>
      <c r="N31" s="6"/>
    </row>
    <row r="32" spans="1:14" ht="15.75" outlineLevel="2" thickBot="1" x14ac:dyDescent="0.3">
      <c r="A32" s="1"/>
      <c r="B32" s="1"/>
      <c r="C32" s="1"/>
      <c r="D32" s="1" t="s">
        <v>33</v>
      </c>
      <c r="E32" s="1"/>
      <c r="F32" s="1"/>
      <c r="G32" s="1"/>
      <c r="H32" s="9">
        <f>ROUND(SUM(H11:H13)+SUM(H16:H17)+SUM(H20:H23)+SUM(H26:H31),5)</f>
        <v>106125.09</v>
      </c>
      <c r="I32" s="5"/>
      <c r="J32" s="7"/>
      <c r="K32" s="5"/>
      <c r="L32" s="7"/>
      <c r="M32" s="5"/>
      <c r="N32" s="10"/>
    </row>
    <row r="33" spans="1:14" outlineLevel="1" x14ac:dyDescent="0.25">
      <c r="A33" s="1"/>
      <c r="B33" s="1"/>
      <c r="C33" s="1" t="s">
        <v>34</v>
      </c>
      <c r="D33" s="1"/>
      <c r="E33" s="1"/>
      <c r="F33" s="1"/>
      <c r="G33" s="1"/>
      <c r="H33" s="4">
        <f>ROUND(SUM(H4:H10)+H32,5)</f>
        <v>1559030.98</v>
      </c>
      <c r="I33" s="5"/>
      <c r="J33" s="4">
        <f>ROUND(SUM(J4:J10)+J32,5)</f>
        <v>1425607.78</v>
      </c>
      <c r="K33" s="5"/>
      <c r="L33" s="4">
        <f>ROUND((H33-J33),5)</f>
        <v>133423.20000000001</v>
      </c>
      <c r="M33" s="5"/>
      <c r="N33" s="6">
        <f>ROUND(IF(J33=0, IF(H33=0, 0, 1), H33/J33),5)</f>
        <v>1.0935900000000001</v>
      </c>
    </row>
    <row r="34" spans="1:14" outlineLevel="2" x14ac:dyDescent="0.25">
      <c r="A34" s="1"/>
      <c r="B34" s="1"/>
      <c r="C34" s="1" t="s">
        <v>35</v>
      </c>
      <c r="D34" s="1"/>
      <c r="E34" s="1"/>
      <c r="F34" s="1"/>
      <c r="G34" s="1"/>
      <c r="H34" s="4"/>
      <c r="I34" s="5"/>
      <c r="J34" s="4"/>
      <c r="K34" s="5"/>
      <c r="L34" s="4"/>
      <c r="M34" s="5"/>
      <c r="N34" s="6"/>
    </row>
    <row r="35" spans="1:14" outlineLevel="3" x14ac:dyDescent="0.25">
      <c r="A35" s="1"/>
      <c r="B35" s="1"/>
      <c r="C35" s="1"/>
      <c r="D35" s="1" t="s">
        <v>36</v>
      </c>
      <c r="E35" s="1"/>
      <c r="F35" s="1"/>
      <c r="G35" s="1"/>
      <c r="H35" s="4"/>
      <c r="I35" s="5"/>
      <c r="J35" s="4"/>
      <c r="K35" s="5"/>
      <c r="L35" s="4"/>
      <c r="M35" s="5"/>
      <c r="N35" s="6"/>
    </row>
    <row r="36" spans="1:14" outlineLevel="4" x14ac:dyDescent="0.25">
      <c r="A36" s="1"/>
      <c r="B36" s="1"/>
      <c r="C36" s="1"/>
      <c r="D36" s="1"/>
      <c r="E36" s="1" t="s">
        <v>37</v>
      </c>
      <c r="F36" s="1"/>
      <c r="G36" s="1"/>
      <c r="H36" s="4"/>
      <c r="I36" s="5"/>
      <c r="J36" s="4"/>
      <c r="K36" s="5"/>
      <c r="L36" s="4"/>
      <c r="M36" s="5"/>
      <c r="N36" s="6"/>
    </row>
    <row r="37" spans="1:14" outlineLevel="4" x14ac:dyDescent="0.25">
      <c r="A37" s="1"/>
      <c r="B37" s="1"/>
      <c r="C37" s="1"/>
      <c r="D37" s="1"/>
      <c r="E37" s="1"/>
      <c r="F37" s="1" t="s">
        <v>38</v>
      </c>
      <c r="G37" s="1"/>
      <c r="H37" s="4">
        <v>363552.42</v>
      </c>
      <c r="I37" s="5"/>
      <c r="J37" s="4">
        <v>379262</v>
      </c>
      <c r="K37" s="5"/>
      <c r="L37" s="4">
        <f>ROUND((H37-J37),5)</f>
        <v>-15709.58</v>
      </c>
      <c r="M37" s="5"/>
      <c r="N37" s="6">
        <f>ROUND(IF(J37=0, IF(H37=0, 0, 1), H37/J37),5)</f>
        <v>0.95857999999999999</v>
      </c>
    </row>
    <row r="38" spans="1:14" outlineLevel="4" x14ac:dyDescent="0.25">
      <c r="A38" s="1"/>
      <c r="B38" s="1"/>
      <c r="C38" s="1"/>
      <c r="D38" s="1"/>
      <c r="E38" s="1"/>
      <c r="F38" s="1" t="s">
        <v>39</v>
      </c>
      <c r="G38" s="1"/>
      <c r="H38" s="4">
        <v>212711.46</v>
      </c>
      <c r="I38" s="5"/>
      <c r="J38" s="4">
        <v>223698.24</v>
      </c>
      <c r="K38" s="5"/>
      <c r="L38" s="4">
        <f>ROUND((H38-J38),5)</f>
        <v>-10986.78</v>
      </c>
      <c r="M38" s="5"/>
      <c r="N38" s="6">
        <f>ROUND(IF(J38=0, IF(H38=0, 0, 1), H38/J38),5)</f>
        <v>0.95089000000000001</v>
      </c>
    </row>
    <row r="39" spans="1:14" outlineLevel="4" x14ac:dyDescent="0.25">
      <c r="A39" s="1"/>
      <c r="B39" s="1"/>
      <c r="C39" s="1"/>
      <c r="D39" s="1"/>
      <c r="E39" s="1"/>
      <c r="F39" s="1" t="s">
        <v>40</v>
      </c>
      <c r="G39" s="1"/>
      <c r="H39" s="4">
        <v>19590.68</v>
      </c>
      <c r="I39" s="5"/>
      <c r="J39" s="4">
        <v>10000</v>
      </c>
      <c r="K39" s="5"/>
      <c r="L39" s="4">
        <f>ROUND((H39-J39),5)</f>
        <v>9590.68</v>
      </c>
      <c r="M39" s="5"/>
      <c r="N39" s="6">
        <f>ROUND(IF(J39=0, IF(H39=0, 0, 1), H39/J39),5)</f>
        <v>1.9590700000000001</v>
      </c>
    </row>
    <row r="40" spans="1:14" outlineLevel="4" x14ac:dyDescent="0.25">
      <c r="A40" s="1"/>
      <c r="B40" s="1"/>
      <c r="C40" s="1"/>
      <c r="D40" s="1"/>
      <c r="E40" s="1"/>
      <c r="F40" s="1" t="s">
        <v>41</v>
      </c>
      <c r="G40" s="1"/>
      <c r="H40" s="4">
        <v>33752.07</v>
      </c>
      <c r="I40" s="5"/>
      <c r="J40" s="4">
        <v>46126.48</v>
      </c>
      <c r="K40" s="5"/>
      <c r="L40" s="4">
        <f>ROUND((H40-J40),5)</f>
        <v>-12374.41</v>
      </c>
      <c r="M40" s="5"/>
      <c r="N40" s="6">
        <f>ROUND(IF(J40=0, IF(H40=0, 0, 1), H40/J40),5)</f>
        <v>0.73172999999999999</v>
      </c>
    </row>
    <row r="41" spans="1:14" outlineLevel="4" x14ac:dyDescent="0.25">
      <c r="A41" s="1"/>
      <c r="B41" s="1"/>
      <c r="C41" s="1"/>
      <c r="D41" s="1"/>
      <c r="E41" s="1"/>
      <c r="F41" s="1" t="s">
        <v>42</v>
      </c>
      <c r="G41" s="1"/>
      <c r="H41" s="4">
        <v>42257.54</v>
      </c>
      <c r="I41" s="5"/>
      <c r="J41" s="4">
        <v>33333.360000000001</v>
      </c>
      <c r="K41" s="5"/>
      <c r="L41" s="4">
        <f>ROUND((H41-J41),5)</f>
        <v>8924.18</v>
      </c>
      <c r="M41" s="5"/>
      <c r="N41" s="6">
        <f>ROUND(IF(J41=0, IF(H41=0, 0, 1), H41/J41),5)</f>
        <v>1.26773</v>
      </c>
    </row>
    <row r="42" spans="1:14" outlineLevel="4" x14ac:dyDescent="0.25">
      <c r="A42" s="1"/>
      <c r="B42" s="1"/>
      <c r="C42" s="1"/>
      <c r="D42" s="1"/>
      <c r="E42" s="1"/>
      <c r="F42" s="1" t="s">
        <v>43</v>
      </c>
      <c r="G42" s="1"/>
      <c r="H42" s="4">
        <v>10748</v>
      </c>
      <c r="I42" s="5"/>
      <c r="J42" s="4">
        <v>5000</v>
      </c>
      <c r="K42" s="5"/>
      <c r="L42" s="4">
        <f>ROUND((H42-J42),5)</f>
        <v>5748</v>
      </c>
      <c r="M42" s="5"/>
      <c r="N42" s="6">
        <f>ROUND(IF(J42=0, IF(H42=0, 0, 1), H42/J42),5)</f>
        <v>2.1496</v>
      </c>
    </row>
    <row r="43" spans="1:14" outlineLevel="4" x14ac:dyDescent="0.25">
      <c r="A43" s="1"/>
      <c r="B43" s="1"/>
      <c r="C43" s="1"/>
      <c r="D43" s="1"/>
      <c r="E43" s="1"/>
      <c r="F43" s="1" t="s">
        <v>44</v>
      </c>
      <c r="G43" s="1"/>
      <c r="H43" s="4">
        <v>2406.4899999999998</v>
      </c>
      <c r="I43" s="5"/>
      <c r="J43" s="4">
        <v>10000</v>
      </c>
      <c r="K43" s="5"/>
      <c r="L43" s="4">
        <f>ROUND((H43-J43),5)</f>
        <v>-7593.51</v>
      </c>
      <c r="M43" s="5"/>
      <c r="N43" s="6">
        <f>ROUND(IF(J43=0, IF(H43=0, 0, 1), H43/J43),5)</f>
        <v>0.24065</v>
      </c>
    </row>
    <row r="44" spans="1:14" outlineLevel="4" x14ac:dyDescent="0.25">
      <c r="A44" s="1"/>
      <c r="B44" s="1"/>
      <c r="C44" s="1"/>
      <c r="D44" s="1"/>
      <c r="E44" s="1"/>
      <c r="F44" s="1" t="s">
        <v>45</v>
      </c>
      <c r="G44" s="1"/>
      <c r="H44" s="4">
        <v>4219.6000000000004</v>
      </c>
      <c r="I44" s="5"/>
      <c r="J44" s="4"/>
      <c r="K44" s="5"/>
      <c r="L44" s="4"/>
      <c r="M44" s="5"/>
      <c r="N44" s="6"/>
    </row>
    <row r="45" spans="1:14" outlineLevel="4" x14ac:dyDescent="0.25">
      <c r="A45" s="1"/>
      <c r="B45" s="1"/>
      <c r="C45" s="1"/>
      <c r="D45" s="1"/>
      <c r="E45" s="1"/>
      <c r="F45" s="1" t="s">
        <v>46</v>
      </c>
      <c r="G45" s="1"/>
      <c r="H45" s="4">
        <v>2133.46</v>
      </c>
      <c r="I45" s="5"/>
      <c r="J45" s="4"/>
      <c r="K45" s="5"/>
      <c r="L45" s="4"/>
      <c r="M45" s="5"/>
      <c r="N45" s="6"/>
    </row>
    <row r="46" spans="1:14" outlineLevel="4" x14ac:dyDescent="0.25">
      <c r="A46" s="1"/>
      <c r="B46" s="1"/>
      <c r="C46" s="1"/>
      <c r="D46" s="1"/>
      <c r="E46" s="1"/>
      <c r="F46" s="1" t="s">
        <v>47</v>
      </c>
      <c r="G46" s="1"/>
      <c r="H46" s="4">
        <v>1200</v>
      </c>
      <c r="I46" s="5"/>
      <c r="J46" s="4"/>
      <c r="K46" s="5"/>
      <c r="L46" s="4"/>
      <c r="M46" s="5"/>
      <c r="N46" s="6"/>
    </row>
    <row r="47" spans="1:14" outlineLevel="4" x14ac:dyDescent="0.25">
      <c r="A47" s="1"/>
      <c r="B47" s="1"/>
      <c r="C47" s="1"/>
      <c r="D47" s="1"/>
      <c r="E47" s="1"/>
      <c r="F47" s="1" t="s">
        <v>48</v>
      </c>
      <c r="G47" s="1"/>
      <c r="H47" s="4">
        <v>15451.17</v>
      </c>
      <c r="I47" s="5"/>
      <c r="J47" s="4">
        <v>13333.36</v>
      </c>
      <c r="K47" s="5"/>
      <c r="L47" s="4">
        <f>ROUND((H47-J47),5)</f>
        <v>2117.81</v>
      </c>
      <c r="M47" s="5"/>
      <c r="N47" s="6">
        <f>ROUND(IF(J47=0, IF(H47=0, 0, 1), H47/J47),5)</f>
        <v>1.1588400000000001</v>
      </c>
    </row>
    <row r="48" spans="1:14" outlineLevel="4" x14ac:dyDescent="0.25">
      <c r="A48" s="1"/>
      <c r="B48" s="1"/>
      <c r="C48" s="1"/>
      <c r="D48" s="1"/>
      <c r="E48" s="1"/>
      <c r="F48" s="1" t="s">
        <v>49</v>
      </c>
      <c r="G48" s="1"/>
      <c r="H48" s="4">
        <v>21935.7</v>
      </c>
      <c r="I48" s="5"/>
      <c r="J48" s="4">
        <v>33500</v>
      </c>
      <c r="K48" s="5"/>
      <c r="L48" s="4">
        <f>ROUND((H48-J48),5)</f>
        <v>-11564.3</v>
      </c>
      <c r="M48" s="5"/>
      <c r="N48" s="6">
        <f>ROUND(IF(J48=0, IF(H48=0, 0, 1), H48/J48),5)</f>
        <v>0.65480000000000005</v>
      </c>
    </row>
    <row r="49" spans="1:14" outlineLevel="4" x14ac:dyDescent="0.25">
      <c r="A49" s="1"/>
      <c r="B49" s="1"/>
      <c r="C49" s="1"/>
      <c r="D49" s="1"/>
      <c r="E49" s="1"/>
      <c r="F49" s="1" t="s">
        <v>50</v>
      </c>
      <c r="G49" s="1"/>
      <c r="H49" s="4">
        <v>4428</v>
      </c>
      <c r="I49" s="5"/>
      <c r="J49" s="4"/>
      <c r="K49" s="5"/>
      <c r="L49" s="4"/>
      <c r="M49" s="5"/>
      <c r="N49" s="6"/>
    </row>
    <row r="50" spans="1:14" outlineLevel="4" x14ac:dyDescent="0.25">
      <c r="A50" s="1"/>
      <c r="B50" s="1"/>
      <c r="C50" s="1"/>
      <c r="D50" s="1"/>
      <c r="E50" s="1"/>
      <c r="F50" s="1" t="s">
        <v>51</v>
      </c>
      <c r="G50" s="1"/>
      <c r="H50" s="4">
        <v>2227.2399999999998</v>
      </c>
      <c r="I50" s="5"/>
      <c r="J50" s="4">
        <v>16800</v>
      </c>
      <c r="K50" s="5"/>
      <c r="L50" s="4">
        <f>ROUND((H50-J50),5)</f>
        <v>-14572.76</v>
      </c>
      <c r="M50" s="5"/>
      <c r="N50" s="6">
        <f>ROUND(IF(J50=0, IF(H50=0, 0, 1), H50/J50),5)</f>
        <v>0.13256999999999999</v>
      </c>
    </row>
    <row r="51" spans="1:14" outlineLevel="4" x14ac:dyDescent="0.25">
      <c r="A51" s="1"/>
      <c r="B51" s="1"/>
      <c r="C51" s="1"/>
      <c r="D51" s="1"/>
      <c r="E51" s="1"/>
      <c r="F51" s="1" t="s">
        <v>52</v>
      </c>
      <c r="G51" s="1"/>
      <c r="H51" s="4">
        <v>500</v>
      </c>
      <c r="I51" s="5"/>
      <c r="J51" s="4"/>
      <c r="K51" s="5"/>
      <c r="L51" s="4"/>
      <c r="M51" s="5"/>
      <c r="N51" s="6"/>
    </row>
    <row r="52" spans="1:14" ht="15.75" outlineLevel="4" thickBot="1" x14ac:dyDescent="0.3">
      <c r="A52" s="1"/>
      <c r="B52" s="1"/>
      <c r="C52" s="1"/>
      <c r="D52" s="1"/>
      <c r="E52" s="1"/>
      <c r="F52" s="1" t="s">
        <v>53</v>
      </c>
      <c r="G52" s="1"/>
      <c r="H52" s="7">
        <v>24047.34</v>
      </c>
      <c r="I52" s="5"/>
      <c r="J52" s="7"/>
      <c r="K52" s="5"/>
      <c r="L52" s="7"/>
      <c r="M52" s="5"/>
      <c r="N52" s="10"/>
    </row>
    <row r="53" spans="1:14" outlineLevel="3" x14ac:dyDescent="0.25">
      <c r="A53" s="1"/>
      <c r="B53" s="1"/>
      <c r="C53" s="1"/>
      <c r="D53" s="1"/>
      <c r="E53" s="1" t="s">
        <v>54</v>
      </c>
      <c r="F53" s="1"/>
      <c r="G53" s="1"/>
      <c r="H53" s="4">
        <f>ROUND(SUM(H36:H52),5)</f>
        <v>761161.17</v>
      </c>
      <c r="I53" s="5"/>
      <c r="J53" s="4">
        <f>ROUND(SUM(J36:J52),5)</f>
        <v>771053.44</v>
      </c>
      <c r="K53" s="5"/>
      <c r="L53" s="4">
        <f>ROUND((H53-J53),5)</f>
        <v>-9892.27</v>
      </c>
      <c r="M53" s="5"/>
      <c r="N53" s="6">
        <f>ROUND(IF(J53=0, IF(H53=0, 0, 1), H53/J53),5)</f>
        <v>0.98716999999999999</v>
      </c>
    </row>
    <row r="54" spans="1:14" outlineLevel="4" x14ac:dyDescent="0.25">
      <c r="A54" s="1"/>
      <c r="B54" s="1"/>
      <c r="C54" s="1"/>
      <c r="D54" s="1"/>
      <c r="E54" s="1" t="s">
        <v>55</v>
      </c>
      <c r="F54" s="1"/>
      <c r="G54" s="1"/>
      <c r="H54" s="4"/>
      <c r="I54" s="5"/>
      <c r="J54" s="4"/>
      <c r="K54" s="5"/>
      <c r="L54" s="4"/>
      <c r="M54" s="5"/>
      <c r="N54" s="6"/>
    </row>
    <row r="55" spans="1:14" outlineLevel="4" x14ac:dyDescent="0.25">
      <c r="A55" s="1"/>
      <c r="B55" s="1"/>
      <c r="C55" s="1"/>
      <c r="D55" s="1"/>
      <c r="E55" s="1"/>
      <c r="F55" s="1" t="s">
        <v>56</v>
      </c>
      <c r="G55" s="1"/>
      <c r="H55" s="4">
        <v>24051.05</v>
      </c>
      <c r="I55" s="5"/>
      <c r="J55" s="4"/>
      <c r="K55" s="5"/>
      <c r="L55" s="4"/>
      <c r="M55" s="5"/>
      <c r="N55" s="6"/>
    </row>
    <row r="56" spans="1:14" outlineLevel="4" x14ac:dyDescent="0.25">
      <c r="A56" s="1"/>
      <c r="B56" s="1"/>
      <c r="C56" s="1"/>
      <c r="D56" s="1"/>
      <c r="E56" s="1"/>
      <c r="F56" s="1" t="s">
        <v>57</v>
      </c>
      <c r="G56" s="1"/>
      <c r="H56" s="4">
        <v>36707.97</v>
      </c>
      <c r="I56" s="5"/>
      <c r="J56" s="4"/>
      <c r="K56" s="5"/>
      <c r="L56" s="4"/>
      <c r="M56" s="5"/>
      <c r="N56" s="6"/>
    </row>
    <row r="57" spans="1:14" outlineLevel="4" x14ac:dyDescent="0.25">
      <c r="A57" s="1"/>
      <c r="B57" s="1"/>
      <c r="C57" s="1"/>
      <c r="D57" s="1"/>
      <c r="E57" s="1"/>
      <c r="F57" s="1" t="s">
        <v>58</v>
      </c>
      <c r="G57" s="1"/>
      <c r="H57" s="4">
        <v>4539.0600000000004</v>
      </c>
      <c r="I57" s="5"/>
      <c r="J57" s="4"/>
      <c r="K57" s="5"/>
      <c r="L57" s="4"/>
      <c r="M57" s="5"/>
      <c r="N57" s="6"/>
    </row>
    <row r="58" spans="1:14" ht="15.75" outlineLevel="4" thickBot="1" x14ac:dyDescent="0.3">
      <c r="A58" s="1"/>
      <c r="B58" s="1"/>
      <c r="C58" s="1"/>
      <c r="D58" s="1"/>
      <c r="E58" s="1"/>
      <c r="F58" s="1" t="s">
        <v>59</v>
      </c>
      <c r="G58" s="1"/>
      <c r="H58" s="7">
        <v>9394.25</v>
      </c>
      <c r="I58" s="5"/>
      <c r="J58" s="7">
        <v>13000</v>
      </c>
      <c r="K58" s="5"/>
      <c r="L58" s="7">
        <f>ROUND((H58-J58),5)</f>
        <v>-3605.75</v>
      </c>
      <c r="M58" s="5"/>
      <c r="N58" s="10">
        <f>ROUND(IF(J58=0, IF(H58=0, 0, 1), H58/J58),5)</f>
        <v>0.72262999999999999</v>
      </c>
    </row>
    <row r="59" spans="1:14" outlineLevel="3" x14ac:dyDescent="0.25">
      <c r="A59" s="1"/>
      <c r="B59" s="1"/>
      <c r="C59" s="1"/>
      <c r="D59" s="1"/>
      <c r="E59" s="1" t="s">
        <v>60</v>
      </c>
      <c r="F59" s="1"/>
      <c r="G59" s="1"/>
      <c r="H59" s="4">
        <f>ROUND(SUM(H54:H58),5)</f>
        <v>74692.33</v>
      </c>
      <c r="I59" s="5"/>
      <c r="J59" s="4">
        <f>ROUND(SUM(J54:J58),5)</f>
        <v>13000</v>
      </c>
      <c r="K59" s="5"/>
      <c r="L59" s="4">
        <f>ROUND((H59-J59),5)</f>
        <v>61692.33</v>
      </c>
      <c r="M59" s="5"/>
      <c r="N59" s="6">
        <f>ROUND(IF(J59=0, IF(H59=0, 0, 1), H59/J59),5)</f>
        <v>5.7455600000000002</v>
      </c>
    </row>
    <row r="60" spans="1:14" outlineLevel="4" x14ac:dyDescent="0.25">
      <c r="A60" s="1"/>
      <c r="B60" s="1"/>
      <c r="C60" s="1"/>
      <c r="D60" s="1"/>
      <c r="E60" s="1" t="s">
        <v>61</v>
      </c>
      <c r="F60" s="1"/>
      <c r="G60" s="1"/>
      <c r="H60" s="4"/>
      <c r="I60" s="5"/>
      <c r="J60" s="4"/>
      <c r="K60" s="5"/>
      <c r="L60" s="4"/>
      <c r="M60" s="5"/>
      <c r="N60" s="6"/>
    </row>
    <row r="61" spans="1:14" ht="15.75" outlineLevel="4" thickBot="1" x14ac:dyDescent="0.3">
      <c r="A61" s="1"/>
      <c r="B61" s="1"/>
      <c r="C61" s="1"/>
      <c r="D61" s="1"/>
      <c r="E61" s="1"/>
      <c r="F61" s="1" t="s">
        <v>62</v>
      </c>
      <c r="G61" s="1"/>
      <c r="H61" s="7">
        <v>4906.21</v>
      </c>
      <c r="I61" s="5"/>
      <c r="J61" s="7">
        <v>3000</v>
      </c>
      <c r="K61" s="5"/>
      <c r="L61" s="7">
        <f>ROUND((H61-J61),5)</f>
        <v>1906.21</v>
      </c>
      <c r="M61" s="5"/>
      <c r="N61" s="10">
        <f>ROUND(IF(J61=0, IF(H61=0, 0, 1), H61/J61),5)</f>
        <v>1.6354</v>
      </c>
    </row>
    <row r="62" spans="1:14" outlineLevel="3" x14ac:dyDescent="0.25">
      <c r="A62" s="1"/>
      <c r="B62" s="1"/>
      <c r="C62" s="1"/>
      <c r="D62" s="1"/>
      <c r="E62" s="1" t="s">
        <v>63</v>
      </c>
      <c r="F62" s="1"/>
      <c r="G62" s="1"/>
      <c r="H62" s="4">
        <f>ROUND(SUM(H60:H61),5)</f>
        <v>4906.21</v>
      </c>
      <c r="I62" s="5"/>
      <c r="J62" s="4">
        <f>ROUND(SUM(J60:J61),5)</f>
        <v>3000</v>
      </c>
      <c r="K62" s="5"/>
      <c r="L62" s="4">
        <f>ROUND((H62-J62),5)</f>
        <v>1906.21</v>
      </c>
      <c r="M62" s="5"/>
      <c r="N62" s="6">
        <f>ROUND(IF(J62=0, IF(H62=0, 0, 1), H62/J62),5)</f>
        <v>1.6354</v>
      </c>
    </row>
    <row r="63" spans="1:14" outlineLevel="4" x14ac:dyDescent="0.25">
      <c r="A63" s="1"/>
      <c r="B63" s="1"/>
      <c r="C63" s="1"/>
      <c r="D63" s="1"/>
      <c r="E63" s="1" t="s">
        <v>64</v>
      </c>
      <c r="F63" s="1"/>
      <c r="G63" s="1"/>
      <c r="H63" s="4"/>
      <c r="I63" s="5"/>
      <c r="J63" s="4"/>
      <c r="K63" s="5"/>
      <c r="L63" s="4"/>
      <c r="M63" s="5"/>
      <c r="N63" s="6"/>
    </row>
    <row r="64" spans="1:14" outlineLevel="4" x14ac:dyDescent="0.25">
      <c r="A64" s="1"/>
      <c r="B64" s="1"/>
      <c r="C64" s="1"/>
      <c r="D64" s="1"/>
      <c r="E64" s="1"/>
      <c r="F64" s="1" t="s">
        <v>65</v>
      </c>
      <c r="G64" s="1"/>
      <c r="H64" s="4">
        <v>12650</v>
      </c>
      <c r="I64" s="5"/>
      <c r="J64" s="4"/>
      <c r="K64" s="5"/>
      <c r="L64" s="4"/>
      <c r="M64" s="5"/>
      <c r="N64" s="6"/>
    </row>
    <row r="65" spans="1:14" ht="15.75" outlineLevel="4" thickBot="1" x14ac:dyDescent="0.3">
      <c r="A65" s="1"/>
      <c r="B65" s="1"/>
      <c r="C65" s="1"/>
      <c r="D65" s="1"/>
      <c r="E65" s="1"/>
      <c r="F65" s="1" t="s">
        <v>66</v>
      </c>
      <c r="G65" s="1"/>
      <c r="H65" s="7">
        <v>3113.11</v>
      </c>
      <c r="I65" s="5"/>
      <c r="J65" s="7">
        <v>500</v>
      </c>
      <c r="K65" s="5"/>
      <c r="L65" s="7">
        <f>ROUND((H65-J65),5)</f>
        <v>2613.11</v>
      </c>
      <c r="M65" s="5"/>
      <c r="N65" s="10">
        <f>ROUND(IF(J65=0, IF(H65=0, 0, 1), H65/J65),5)</f>
        <v>6.2262199999999996</v>
      </c>
    </row>
    <row r="66" spans="1:14" outlineLevel="3" x14ac:dyDescent="0.25">
      <c r="A66" s="1"/>
      <c r="B66" s="1"/>
      <c r="C66" s="1"/>
      <c r="D66" s="1"/>
      <c r="E66" s="1" t="s">
        <v>67</v>
      </c>
      <c r="F66" s="1"/>
      <c r="G66" s="1"/>
      <c r="H66" s="4">
        <f>ROUND(SUM(H63:H65),5)</f>
        <v>15763.11</v>
      </c>
      <c r="I66" s="5"/>
      <c r="J66" s="4">
        <f>ROUND(SUM(J63:J65),5)</f>
        <v>500</v>
      </c>
      <c r="K66" s="5"/>
      <c r="L66" s="4">
        <f>ROUND((H66-J66),5)</f>
        <v>15263.11</v>
      </c>
      <c r="M66" s="5"/>
      <c r="N66" s="6">
        <f>ROUND(IF(J66=0, IF(H66=0, 0, 1), H66/J66),5)</f>
        <v>31.526219999999999</v>
      </c>
    </row>
    <row r="67" spans="1:14" outlineLevel="4" x14ac:dyDescent="0.25">
      <c r="A67" s="1"/>
      <c r="B67" s="1"/>
      <c r="C67" s="1"/>
      <c r="D67" s="1"/>
      <c r="E67" s="1" t="s">
        <v>68</v>
      </c>
      <c r="F67" s="1"/>
      <c r="G67" s="1"/>
      <c r="H67" s="4"/>
      <c r="I67" s="5"/>
      <c r="J67" s="4"/>
      <c r="K67" s="5"/>
      <c r="L67" s="4"/>
      <c r="M67" s="5"/>
      <c r="N67" s="6"/>
    </row>
    <row r="68" spans="1:14" outlineLevel="4" x14ac:dyDescent="0.25">
      <c r="A68" s="1"/>
      <c r="B68" s="1"/>
      <c r="C68" s="1"/>
      <c r="D68" s="1"/>
      <c r="E68" s="1"/>
      <c r="F68" s="1" t="s">
        <v>69</v>
      </c>
      <c r="G68" s="1"/>
      <c r="H68" s="4">
        <v>1218.1400000000001</v>
      </c>
      <c r="I68" s="5"/>
      <c r="J68" s="4"/>
      <c r="K68" s="5"/>
      <c r="L68" s="4"/>
      <c r="M68" s="5"/>
      <c r="N68" s="6"/>
    </row>
    <row r="69" spans="1:14" ht="15.75" outlineLevel="4" thickBot="1" x14ac:dyDescent="0.3">
      <c r="A69" s="1"/>
      <c r="B69" s="1"/>
      <c r="C69" s="1"/>
      <c r="D69" s="1"/>
      <c r="E69" s="1"/>
      <c r="F69" s="1" t="s">
        <v>70</v>
      </c>
      <c r="G69" s="1"/>
      <c r="H69" s="7">
        <v>1256.6300000000001</v>
      </c>
      <c r="I69" s="5"/>
      <c r="J69" s="7">
        <v>3000</v>
      </c>
      <c r="K69" s="5"/>
      <c r="L69" s="7">
        <f>ROUND((H69-J69),5)</f>
        <v>-1743.37</v>
      </c>
      <c r="M69" s="5"/>
      <c r="N69" s="10">
        <f>ROUND(IF(J69=0, IF(H69=0, 0, 1), H69/J69),5)</f>
        <v>0.41887999999999997</v>
      </c>
    </row>
    <row r="70" spans="1:14" outlineLevel="3" x14ac:dyDescent="0.25">
      <c r="A70" s="1"/>
      <c r="B70" s="1"/>
      <c r="C70" s="1"/>
      <c r="D70" s="1"/>
      <c r="E70" s="1" t="s">
        <v>71</v>
      </c>
      <c r="F70" s="1"/>
      <c r="G70" s="1"/>
      <c r="H70" s="4">
        <f>ROUND(SUM(H67:H69),5)</f>
        <v>2474.77</v>
      </c>
      <c r="I70" s="5"/>
      <c r="J70" s="4">
        <f>ROUND(SUM(J67:J69),5)</f>
        <v>3000</v>
      </c>
      <c r="K70" s="5"/>
      <c r="L70" s="4">
        <f>ROUND((H70-J70),5)</f>
        <v>-525.23</v>
      </c>
      <c r="M70" s="5"/>
      <c r="N70" s="6">
        <f>ROUND(IF(J70=0, IF(H70=0, 0, 1), H70/J70),5)</f>
        <v>0.82491999999999999</v>
      </c>
    </row>
    <row r="71" spans="1:14" outlineLevel="4" x14ac:dyDescent="0.25">
      <c r="A71" s="1"/>
      <c r="B71" s="1"/>
      <c r="C71" s="1"/>
      <c r="D71" s="1"/>
      <c r="E71" s="1" t="s">
        <v>72</v>
      </c>
      <c r="F71" s="1"/>
      <c r="G71" s="1"/>
      <c r="H71" s="4"/>
      <c r="I71" s="5"/>
      <c r="J71" s="4"/>
      <c r="K71" s="5"/>
      <c r="L71" s="4"/>
      <c r="M71" s="5"/>
      <c r="N71" s="6"/>
    </row>
    <row r="72" spans="1:14" outlineLevel="4" x14ac:dyDescent="0.25">
      <c r="A72" s="1"/>
      <c r="B72" s="1"/>
      <c r="C72" s="1"/>
      <c r="D72" s="1"/>
      <c r="E72" s="1"/>
      <c r="F72" s="1" t="s">
        <v>73</v>
      </c>
      <c r="G72" s="1"/>
      <c r="H72" s="4">
        <v>290</v>
      </c>
      <c r="I72" s="5"/>
      <c r="J72" s="4">
        <v>10000</v>
      </c>
      <c r="K72" s="5"/>
      <c r="L72" s="4">
        <f>ROUND((H72-J72),5)</f>
        <v>-9710</v>
      </c>
      <c r="M72" s="5"/>
      <c r="N72" s="6">
        <f>ROUND(IF(J72=0, IF(H72=0, 0, 1), H72/J72),5)</f>
        <v>2.9000000000000001E-2</v>
      </c>
    </row>
    <row r="73" spans="1:14" ht="15.75" outlineLevel="4" thickBot="1" x14ac:dyDescent="0.3">
      <c r="A73" s="1"/>
      <c r="B73" s="1"/>
      <c r="C73" s="1"/>
      <c r="D73" s="1"/>
      <c r="E73" s="1"/>
      <c r="F73" s="1" t="s">
        <v>74</v>
      </c>
      <c r="G73" s="1"/>
      <c r="H73" s="7">
        <v>14604.4</v>
      </c>
      <c r="I73" s="5"/>
      <c r="J73" s="7"/>
      <c r="K73" s="5"/>
      <c r="L73" s="7"/>
      <c r="M73" s="5"/>
      <c r="N73" s="10"/>
    </row>
    <row r="74" spans="1:14" outlineLevel="3" x14ac:dyDescent="0.25">
      <c r="A74" s="1"/>
      <c r="B74" s="1"/>
      <c r="C74" s="1"/>
      <c r="D74" s="1"/>
      <c r="E74" s="1" t="s">
        <v>75</v>
      </c>
      <c r="F74" s="1"/>
      <c r="G74" s="1"/>
      <c r="H74" s="4">
        <f>ROUND(SUM(H71:H73),5)</f>
        <v>14894.4</v>
      </c>
      <c r="I74" s="5"/>
      <c r="J74" s="4">
        <f>ROUND(SUM(J71:J73),5)</f>
        <v>10000</v>
      </c>
      <c r="K74" s="5"/>
      <c r="L74" s="4">
        <f>ROUND((H74-J74),5)</f>
        <v>4894.3999999999996</v>
      </c>
      <c r="M74" s="5"/>
      <c r="N74" s="6">
        <f>ROUND(IF(J74=0, IF(H74=0, 0, 1), H74/J74),5)</f>
        <v>1.4894400000000001</v>
      </c>
    </row>
    <row r="75" spans="1:14" outlineLevel="4" x14ac:dyDescent="0.25">
      <c r="A75" s="1"/>
      <c r="B75" s="1"/>
      <c r="C75" s="1"/>
      <c r="D75" s="1"/>
      <c r="E75" s="1" t="s">
        <v>76</v>
      </c>
      <c r="F75" s="1"/>
      <c r="G75" s="1"/>
      <c r="H75" s="4"/>
      <c r="I75" s="5"/>
      <c r="J75" s="4"/>
      <c r="K75" s="5"/>
      <c r="L75" s="4"/>
      <c r="M75" s="5"/>
      <c r="N75" s="6"/>
    </row>
    <row r="76" spans="1:14" outlineLevel="4" x14ac:dyDescent="0.25">
      <c r="A76" s="1"/>
      <c r="B76" s="1"/>
      <c r="C76" s="1"/>
      <c r="D76" s="1"/>
      <c r="E76" s="1"/>
      <c r="F76" s="1" t="s">
        <v>77</v>
      </c>
      <c r="G76" s="1"/>
      <c r="H76" s="4">
        <v>25793.360000000001</v>
      </c>
      <c r="I76" s="5"/>
      <c r="J76" s="4">
        <v>26000</v>
      </c>
      <c r="K76" s="5"/>
      <c r="L76" s="4">
        <f>ROUND((H76-J76),5)</f>
        <v>-206.64</v>
      </c>
      <c r="M76" s="5"/>
      <c r="N76" s="6">
        <f>ROUND(IF(J76=0, IF(H76=0, 0, 1), H76/J76),5)</f>
        <v>0.99204999999999999</v>
      </c>
    </row>
    <row r="77" spans="1:14" ht="15.75" outlineLevel="4" thickBot="1" x14ac:dyDescent="0.3">
      <c r="A77" s="1"/>
      <c r="B77" s="1"/>
      <c r="C77" s="1"/>
      <c r="D77" s="1"/>
      <c r="E77" s="1"/>
      <c r="F77" s="1" t="s">
        <v>78</v>
      </c>
      <c r="G77" s="1"/>
      <c r="H77" s="7">
        <v>761</v>
      </c>
      <c r="I77" s="5"/>
      <c r="J77" s="7"/>
      <c r="K77" s="5"/>
      <c r="L77" s="7"/>
      <c r="M77" s="5"/>
      <c r="N77" s="10"/>
    </row>
    <row r="78" spans="1:14" outlineLevel="3" x14ac:dyDescent="0.25">
      <c r="A78" s="1"/>
      <c r="B78" s="1"/>
      <c r="C78" s="1"/>
      <c r="D78" s="1"/>
      <c r="E78" s="1" t="s">
        <v>79</v>
      </c>
      <c r="F78" s="1"/>
      <c r="G78" s="1"/>
      <c r="H78" s="4">
        <f>ROUND(SUM(H75:H77),5)</f>
        <v>26554.36</v>
      </c>
      <c r="I78" s="5"/>
      <c r="J78" s="4">
        <f>ROUND(SUM(J75:J77),5)</f>
        <v>26000</v>
      </c>
      <c r="K78" s="5"/>
      <c r="L78" s="4">
        <f>ROUND((H78-J78),5)</f>
        <v>554.36</v>
      </c>
      <c r="M78" s="5"/>
      <c r="N78" s="6">
        <f>ROUND(IF(J78=0, IF(H78=0, 0, 1), H78/J78),5)</f>
        <v>1.02132</v>
      </c>
    </row>
    <row r="79" spans="1:14" outlineLevel="4" x14ac:dyDescent="0.25">
      <c r="A79" s="1"/>
      <c r="B79" s="1"/>
      <c r="C79" s="1"/>
      <c r="D79" s="1"/>
      <c r="E79" s="1" t="s">
        <v>80</v>
      </c>
      <c r="F79" s="1"/>
      <c r="G79" s="1"/>
      <c r="H79" s="4"/>
      <c r="I79" s="5"/>
      <c r="J79" s="4"/>
      <c r="K79" s="5"/>
      <c r="L79" s="4"/>
      <c r="M79" s="5"/>
      <c r="N79" s="6"/>
    </row>
    <row r="80" spans="1:14" outlineLevel="4" x14ac:dyDescent="0.25">
      <c r="A80" s="1"/>
      <c r="B80" s="1"/>
      <c r="C80" s="1"/>
      <c r="D80" s="1"/>
      <c r="E80" s="1"/>
      <c r="F80" s="1" t="s">
        <v>81</v>
      </c>
      <c r="G80" s="1"/>
      <c r="H80" s="4">
        <v>71871.38</v>
      </c>
      <c r="I80" s="5"/>
      <c r="J80" s="4"/>
      <c r="K80" s="5"/>
      <c r="L80" s="4"/>
      <c r="M80" s="5"/>
      <c r="N80" s="6"/>
    </row>
    <row r="81" spans="1:14" outlineLevel="5" x14ac:dyDescent="0.25">
      <c r="A81" s="1"/>
      <c r="B81" s="1"/>
      <c r="C81" s="1"/>
      <c r="D81" s="1"/>
      <c r="E81" s="1"/>
      <c r="F81" s="1" t="s">
        <v>82</v>
      </c>
      <c r="G81" s="1"/>
      <c r="H81" s="4"/>
      <c r="I81" s="5"/>
      <c r="J81" s="4"/>
      <c r="K81" s="5"/>
      <c r="L81" s="4"/>
      <c r="M81" s="5"/>
      <c r="N81" s="6"/>
    </row>
    <row r="82" spans="1:14" ht="15.75" outlineLevel="5" thickBot="1" x14ac:dyDescent="0.3">
      <c r="A82" s="1"/>
      <c r="B82" s="1"/>
      <c r="C82" s="1"/>
      <c r="D82" s="1"/>
      <c r="E82" s="1"/>
      <c r="F82" s="1"/>
      <c r="G82" s="1" t="s">
        <v>83</v>
      </c>
      <c r="H82" s="7">
        <v>177264.09</v>
      </c>
      <c r="I82" s="5"/>
      <c r="J82" s="7">
        <v>195457.36</v>
      </c>
      <c r="K82" s="5"/>
      <c r="L82" s="7">
        <f>ROUND((H82-J82),5)</f>
        <v>-18193.27</v>
      </c>
      <c r="M82" s="5"/>
      <c r="N82" s="10">
        <f>ROUND(IF(J82=0, IF(H82=0, 0, 1), H82/J82),5)</f>
        <v>0.90691999999999995</v>
      </c>
    </row>
    <row r="83" spans="1:14" outlineLevel="4" x14ac:dyDescent="0.25">
      <c r="A83" s="1"/>
      <c r="B83" s="1"/>
      <c r="C83" s="1"/>
      <c r="D83" s="1"/>
      <c r="E83" s="1"/>
      <c r="F83" s="1" t="s">
        <v>84</v>
      </c>
      <c r="G83" s="1"/>
      <c r="H83" s="4">
        <f>ROUND(SUM(H81:H82),5)</f>
        <v>177264.09</v>
      </c>
      <c r="I83" s="5"/>
      <c r="J83" s="4">
        <f>ROUND(SUM(J81:J82),5)</f>
        <v>195457.36</v>
      </c>
      <c r="K83" s="5"/>
      <c r="L83" s="4">
        <f>ROUND((H83-J83),5)</f>
        <v>-18193.27</v>
      </c>
      <c r="M83" s="5"/>
      <c r="N83" s="6">
        <f>ROUND(IF(J83=0, IF(H83=0, 0, 1), H83/J83),5)</f>
        <v>0.90691999999999995</v>
      </c>
    </row>
    <row r="84" spans="1:14" outlineLevel="4" x14ac:dyDescent="0.25">
      <c r="A84" s="1"/>
      <c r="B84" s="1"/>
      <c r="C84" s="1"/>
      <c r="D84" s="1"/>
      <c r="E84" s="1"/>
      <c r="F84" s="1" t="s">
        <v>85</v>
      </c>
      <c r="G84" s="1"/>
      <c r="H84" s="4">
        <v>350</v>
      </c>
      <c r="I84" s="5"/>
      <c r="J84" s="4"/>
      <c r="K84" s="5"/>
      <c r="L84" s="4"/>
      <c r="M84" s="5"/>
      <c r="N84" s="6"/>
    </row>
    <row r="85" spans="1:14" outlineLevel="4" x14ac:dyDescent="0.25">
      <c r="A85" s="1"/>
      <c r="B85" s="1"/>
      <c r="C85" s="1"/>
      <c r="D85" s="1"/>
      <c r="E85" s="1"/>
      <c r="F85" s="1" t="s">
        <v>86</v>
      </c>
      <c r="G85" s="1"/>
      <c r="H85" s="4">
        <v>20173.68</v>
      </c>
      <c r="I85" s="5"/>
      <c r="J85" s="4">
        <v>14952.48</v>
      </c>
      <c r="K85" s="5"/>
      <c r="L85" s="4">
        <f>ROUND((H85-J85),5)</f>
        <v>5221.2</v>
      </c>
      <c r="M85" s="5"/>
      <c r="N85" s="6">
        <f>ROUND(IF(J85=0, IF(H85=0, 0, 1), H85/J85),5)</f>
        <v>1.3491899999999999</v>
      </c>
    </row>
    <row r="86" spans="1:14" outlineLevel="4" x14ac:dyDescent="0.25">
      <c r="A86" s="1"/>
      <c r="B86" s="1"/>
      <c r="C86" s="1"/>
      <c r="D86" s="1"/>
      <c r="E86" s="1"/>
      <c r="F86" s="1" t="s">
        <v>87</v>
      </c>
      <c r="G86" s="1"/>
      <c r="H86" s="4">
        <v>3841.27</v>
      </c>
      <c r="I86" s="5"/>
      <c r="J86" s="4"/>
      <c r="K86" s="5"/>
      <c r="L86" s="4"/>
      <c r="M86" s="5"/>
      <c r="N86" s="6"/>
    </row>
    <row r="87" spans="1:14" outlineLevel="4" x14ac:dyDescent="0.25">
      <c r="A87" s="1"/>
      <c r="B87" s="1"/>
      <c r="C87" s="1"/>
      <c r="D87" s="1"/>
      <c r="E87" s="1"/>
      <c r="F87" s="1" t="s">
        <v>88</v>
      </c>
      <c r="G87" s="1"/>
      <c r="H87" s="4">
        <v>66.03</v>
      </c>
      <c r="I87" s="5"/>
      <c r="J87" s="4"/>
      <c r="K87" s="5"/>
      <c r="L87" s="4"/>
      <c r="M87" s="5"/>
      <c r="N87" s="6"/>
    </row>
    <row r="88" spans="1:14" outlineLevel="4" x14ac:dyDescent="0.25">
      <c r="A88" s="1"/>
      <c r="B88" s="1"/>
      <c r="C88" s="1"/>
      <c r="D88" s="1"/>
      <c r="E88" s="1"/>
      <c r="F88" s="1" t="s">
        <v>89</v>
      </c>
      <c r="G88" s="1"/>
      <c r="H88" s="4">
        <v>1275</v>
      </c>
      <c r="I88" s="5"/>
      <c r="J88" s="4">
        <v>3333.36</v>
      </c>
      <c r="K88" s="5"/>
      <c r="L88" s="4">
        <f>ROUND((H88-J88),5)</f>
        <v>-2058.36</v>
      </c>
      <c r="M88" s="5"/>
      <c r="N88" s="6">
        <f>ROUND(IF(J88=0, IF(H88=0, 0, 1), H88/J88),5)</f>
        <v>0.38250000000000001</v>
      </c>
    </row>
    <row r="89" spans="1:14" outlineLevel="4" x14ac:dyDescent="0.25">
      <c r="A89" s="1"/>
      <c r="B89" s="1"/>
      <c r="C89" s="1"/>
      <c r="D89" s="1"/>
      <c r="E89" s="1"/>
      <c r="F89" s="1" t="s">
        <v>90</v>
      </c>
      <c r="G89" s="1"/>
      <c r="H89" s="4">
        <v>6533.73</v>
      </c>
      <c r="I89" s="5"/>
      <c r="J89" s="4"/>
      <c r="K89" s="5"/>
      <c r="L89" s="4"/>
      <c r="M89" s="5"/>
      <c r="N89" s="6"/>
    </row>
    <row r="90" spans="1:14" outlineLevel="4" x14ac:dyDescent="0.25">
      <c r="A90" s="1"/>
      <c r="B90" s="1"/>
      <c r="C90" s="1"/>
      <c r="D90" s="1"/>
      <c r="E90" s="1"/>
      <c r="F90" s="1" t="s">
        <v>91</v>
      </c>
      <c r="G90" s="1"/>
      <c r="H90" s="4">
        <v>5796.83</v>
      </c>
      <c r="I90" s="5"/>
      <c r="J90" s="4">
        <v>5333.36</v>
      </c>
      <c r="K90" s="5"/>
      <c r="L90" s="4">
        <f>ROUND((H90-J90),5)</f>
        <v>463.47</v>
      </c>
      <c r="M90" s="5"/>
      <c r="N90" s="6">
        <f>ROUND(IF(J90=0, IF(H90=0, 0, 1), H90/J90),5)</f>
        <v>1.0869</v>
      </c>
    </row>
    <row r="91" spans="1:14" outlineLevel="4" x14ac:dyDescent="0.25">
      <c r="A91" s="1"/>
      <c r="B91" s="1"/>
      <c r="C91" s="1"/>
      <c r="D91" s="1"/>
      <c r="E91" s="1"/>
      <c r="F91" s="1" t="s">
        <v>92</v>
      </c>
      <c r="G91" s="1"/>
      <c r="H91" s="4">
        <v>-3657.25</v>
      </c>
      <c r="I91" s="5"/>
      <c r="J91" s="4">
        <v>3600</v>
      </c>
      <c r="K91" s="5"/>
      <c r="L91" s="4">
        <f>ROUND((H91-J91),5)</f>
        <v>-7257.25</v>
      </c>
      <c r="M91" s="5"/>
      <c r="N91" s="6">
        <f>ROUND(IF(J91=0, IF(H91=0, 0, 1), H91/J91),5)</f>
        <v>-1.0159</v>
      </c>
    </row>
    <row r="92" spans="1:14" outlineLevel="5" x14ac:dyDescent="0.25">
      <c r="A92" s="1"/>
      <c r="B92" s="1"/>
      <c r="C92" s="1"/>
      <c r="D92" s="1"/>
      <c r="E92" s="1"/>
      <c r="F92" s="1" t="s">
        <v>93</v>
      </c>
      <c r="G92" s="1"/>
      <c r="H92" s="4"/>
      <c r="I92" s="5"/>
      <c r="J92" s="4"/>
      <c r="K92" s="5"/>
      <c r="L92" s="4"/>
      <c r="M92" s="5"/>
      <c r="N92" s="6"/>
    </row>
    <row r="93" spans="1:14" ht="15.75" outlineLevel="5" thickBot="1" x14ac:dyDescent="0.3">
      <c r="A93" s="1"/>
      <c r="B93" s="1"/>
      <c r="C93" s="1"/>
      <c r="D93" s="1"/>
      <c r="E93" s="1"/>
      <c r="F93" s="1"/>
      <c r="G93" s="1" t="s">
        <v>94</v>
      </c>
      <c r="H93" s="7">
        <v>7813.16</v>
      </c>
      <c r="I93" s="5"/>
      <c r="J93" s="4"/>
      <c r="K93" s="5"/>
      <c r="L93" s="4"/>
      <c r="M93" s="5"/>
      <c r="N93" s="6"/>
    </row>
    <row r="94" spans="1:14" outlineLevel="4" x14ac:dyDescent="0.25">
      <c r="A94" s="1"/>
      <c r="B94" s="1"/>
      <c r="C94" s="1"/>
      <c r="D94" s="1"/>
      <c r="E94" s="1"/>
      <c r="F94" s="1" t="s">
        <v>95</v>
      </c>
      <c r="G94" s="1"/>
      <c r="H94" s="4">
        <f>ROUND(SUM(H92:H93),5)</f>
        <v>7813.16</v>
      </c>
      <c r="I94" s="5"/>
      <c r="J94" s="4"/>
      <c r="K94" s="5"/>
      <c r="L94" s="4"/>
      <c r="M94" s="5"/>
      <c r="N94" s="6"/>
    </row>
    <row r="95" spans="1:14" outlineLevel="5" x14ac:dyDescent="0.25">
      <c r="A95" s="1"/>
      <c r="B95" s="1"/>
      <c r="C95" s="1"/>
      <c r="D95" s="1"/>
      <c r="E95" s="1"/>
      <c r="F95" s="1" t="s">
        <v>96</v>
      </c>
      <c r="G95" s="1"/>
      <c r="H95" s="4"/>
      <c r="I95" s="5"/>
      <c r="J95" s="4"/>
      <c r="K95" s="5"/>
      <c r="L95" s="4"/>
      <c r="M95" s="5"/>
      <c r="N95" s="6"/>
    </row>
    <row r="96" spans="1:14" ht="15.75" outlineLevel="5" thickBot="1" x14ac:dyDescent="0.3">
      <c r="A96" s="1"/>
      <c r="B96" s="1"/>
      <c r="C96" s="1"/>
      <c r="D96" s="1"/>
      <c r="E96" s="1"/>
      <c r="F96" s="1"/>
      <c r="G96" s="1" t="s">
        <v>97</v>
      </c>
      <c r="H96" s="7">
        <v>14316.15</v>
      </c>
      <c r="I96" s="5"/>
      <c r="J96" s="4"/>
      <c r="K96" s="5"/>
      <c r="L96" s="4"/>
      <c r="M96" s="5"/>
      <c r="N96" s="6"/>
    </row>
    <row r="97" spans="1:14" outlineLevel="4" x14ac:dyDescent="0.25">
      <c r="A97" s="1"/>
      <c r="B97" s="1"/>
      <c r="C97" s="1"/>
      <c r="D97" s="1"/>
      <c r="E97" s="1"/>
      <c r="F97" s="1" t="s">
        <v>98</v>
      </c>
      <c r="G97" s="1"/>
      <c r="H97" s="4">
        <f>ROUND(SUM(H95:H96),5)</f>
        <v>14316.15</v>
      </c>
      <c r="I97" s="5"/>
      <c r="J97" s="4"/>
      <c r="K97" s="5"/>
      <c r="L97" s="4"/>
      <c r="M97" s="5"/>
      <c r="N97" s="6"/>
    </row>
    <row r="98" spans="1:14" outlineLevel="4" x14ac:dyDescent="0.25">
      <c r="A98" s="1"/>
      <c r="B98" s="1"/>
      <c r="C98" s="1"/>
      <c r="D98" s="1"/>
      <c r="E98" s="1"/>
      <c r="F98" s="1" t="s">
        <v>99</v>
      </c>
      <c r="G98" s="1"/>
      <c r="H98" s="4">
        <v>0</v>
      </c>
      <c r="I98" s="5"/>
      <c r="J98" s="4">
        <v>3000</v>
      </c>
      <c r="K98" s="5"/>
      <c r="L98" s="4">
        <f>ROUND((H98-J98),5)</f>
        <v>-3000</v>
      </c>
      <c r="M98" s="5"/>
      <c r="N98" s="6">
        <f>ROUND(IF(J98=0, IF(H98=0, 0, 1), H98/J98),5)</f>
        <v>0</v>
      </c>
    </row>
    <row r="99" spans="1:14" ht="15.75" outlineLevel="4" thickBot="1" x14ac:dyDescent="0.3">
      <c r="A99" s="1"/>
      <c r="B99" s="1"/>
      <c r="C99" s="1"/>
      <c r="D99" s="1"/>
      <c r="E99" s="1"/>
      <c r="F99" s="1" t="s">
        <v>100</v>
      </c>
      <c r="G99" s="1"/>
      <c r="H99" s="7">
        <v>1314.4</v>
      </c>
      <c r="I99" s="5"/>
      <c r="J99" s="7"/>
      <c r="K99" s="5"/>
      <c r="L99" s="7"/>
      <c r="M99" s="5"/>
      <c r="N99" s="10"/>
    </row>
    <row r="100" spans="1:14" outlineLevel="3" x14ac:dyDescent="0.25">
      <c r="A100" s="1"/>
      <c r="B100" s="1"/>
      <c r="C100" s="1"/>
      <c r="D100" s="1"/>
      <c r="E100" s="1" t="s">
        <v>101</v>
      </c>
      <c r="F100" s="1"/>
      <c r="G100" s="1"/>
      <c r="H100" s="4">
        <f>ROUND(SUM(H79:H80)+SUM(H83:H91)+H94+SUM(H97:H99),5)</f>
        <v>306958.46999999997</v>
      </c>
      <c r="I100" s="5"/>
      <c r="J100" s="4">
        <f>ROUND(SUM(J79:J80)+SUM(J83:J91)+J94+SUM(J97:J99),5)</f>
        <v>225676.56</v>
      </c>
      <c r="K100" s="5"/>
      <c r="L100" s="4">
        <f>ROUND((H100-J100),5)</f>
        <v>81281.91</v>
      </c>
      <c r="M100" s="5"/>
      <c r="N100" s="6">
        <f>ROUND(IF(J100=0, IF(H100=0, 0, 1), H100/J100),5)</f>
        <v>1.3601700000000001</v>
      </c>
    </row>
    <row r="101" spans="1:14" outlineLevel="4" x14ac:dyDescent="0.25">
      <c r="A101" s="1"/>
      <c r="B101" s="1"/>
      <c r="C101" s="1"/>
      <c r="D101" s="1"/>
      <c r="E101" s="1" t="s">
        <v>102</v>
      </c>
      <c r="F101" s="1"/>
      <c r="G101" s="1"/>
      <c r="H101" s="4"/>
      <c r="I101" s="5"/>
      <c r="J101" s="4"/>
      <c r="K101" s="5"/>
      <c r="L101" s="4"/>
      <c r="M101" s="5"/>
      <c r="N101" s="6"/>
    </row>
    <row r="102" spans="1:14" outlineLevel="5" x14ac:dyDescent="0.25">
      <c r="A102" s="1"/>
      <c r="B102" s="1"/>
      <c r="C102" s="1"/>
      <c r="D102" s="1"/>
      <c r="E102" s="1"/>
      <c r="F102" s="1" t="s">
        <v>103</v>
      </c>
      <c r="G102" s="1"/>
      <c r="H102" s="4"/>
      <c r="I102" s="5"/>
      <c r="J102" s="4"/>
      <c r="K102" s="5"/>
      <c r="L102" s="4"/>
      <c r="M102" s="5"/>
      <c r="N102" s="6"/>
    </row>
    <row r="103" spans="1:14" ht="15.75" outlineLevel="5" thickBot="1" x14ac:dyDescent="0.3">
      <c r="A103" s="1"/>
      <c r="B103" s="1"/>
      <c r="C103" s="1"/>
      <c r="D103" s="1"/>
      <c r="E103" s="1"/>
      <c r="F103" s="1"/>
      <c r="G103" s="1" t="s">
        <v>104</v>
      </c>
      <c r="H103" s="7">
        <v>0</v>
      </c>
      <c r="I103" s="5"/>
      <c r="J103" s="4"/>
      <c r="K103" s="5"/>
      <c r="L103" s="4"/>
      <c r="M103" s="5"/>
      <c r="N103" s="6"/>
    </row>
    <row r="104" spans="1:14" outlineLevel="4" x14ac:dyDescent="0.25">
      <c r="A104" s="1"/>
      <c r="B104" s="1"/>
      <c r="C104" s="1"/>
      <c r="D104" s="1"/>
      <c r="E104" s="1"/>
      <c r="F104" s="1" t="s">
        <v>105</v>
      </c>
      <c r="G104" s="1"/>
      <c r="H104" s="4">
        <f>ROUND(SUM(H102:H103),5)</f>
        <v>0</v>
      </c>
      <c r="I104" s="5"/>
      <c r="J104" s="4"/>
      <c r="K104" s="5"/>
      <c r="L104" s="4"/>
      <c r="M104" s="5"/>
      <c r="N104" s="6"/>
    </row>
    <row r="105" spans="1:14" ht="15.75" outlineLevel="4" thickBot="1" x14ac:dyDescent="0.3">
      <c r="A105" s="1"/>
      <c r="B105" s="1"/>
      <c r="C105" s="1"/>
      <c r="D105" s="1"/>
      <c r="E105" s="1"/>
      <c r="F105" s="1" t="s">
        <v>106</v>
      </c>
      <c r="G105" s="1"/>
      <c r="H105" s="7">
        <v>0</v>
      </c>
      <c r="I105" s="5"/>
      <c r="J105" s="7">
        <v>20800</v>
      </c>
      <c r="K105" s="5"/>
      <c r="L105" s="7">
        <f>ROUND((H105-J105),5)</f>
        <v>-20800</v>
      </c>
      <c r="M105" s="5"/>
      <c r="N105" s="10">
        <f>ROUND(IF(J105=0, IF(H105=0, 0, 1), H105/J105),5)</f>
        <v>0</v>
      </c>
    </row>
    <row r="106" spans="1:14" outlineLevel="3" x14ac:dyDescent="0.25">
      <c r="A106" s="1"/>
      <c r="B106" s="1"/>
      <c r="C106" s="1"/>
      <c r="D106" s="1"/>
      <c r="E106" s="1" t="s">
        <v>107</v>
      </c>
      <c r="F106" s="1"/>
      <c r="G106" s="1"/>
      <c r="H106" s="4">
        <f>ROUND(H101+SUM(H104:H105),5)</f>
        <v>0</v>
      </c>
      <c r="I106" s="5"/>
      <c r="J106" s="4">
        <f>ROUND(J101+SUM(J104:J105),5)</f>
        <v>20800</v>
      </c>
      <c r="K106" s="5"/>
      <c r="L106" s="4">
        <f>ROUND((H106-J106),5)</f>
        <v>-20800</v>
      </c>
      <c r="M106" s="5"/>
      <c r="N106" s="6">
        <f>ROUND(IF(J106=0, IF(H106=0, 0, 1), H106/J106),5)</f>
        <v>0</v>
      </c>
    </row>
    <row r="107" spans="1:14" outlineLevel="4" x14ac:dyDescent="0.25">
      <c r="A107" s="1"/>
      <c r="B107" s="1"/>
      <c r="C107" s="1"/>
      <c r="D107" s="1"/>
      <c r="E107" s="1" t="s">
        <v>108</v>
      </c>
      <c r="F107" s="1"/>
      <c r="G107" s="1"/>
      <c r="H107" s="4"/>
      <c r="I107" s="5"/>
      <c r="J107" s="4"/>
      <c r="K107" s="5"/>
      <c r="L107" s="4"/>
      <c r="M107" s="5"/>
      <c r="N107" s="6"/>
    </row>
    <row r="108" spans="1:14" outlineLevel="4" x14ac:dyDescent="0.25">
      <c r="A108" s="1"/>
      <c r="B108" s="1"/>
      <c r="C108" s="1"/>
      <c r="D108" s="1"/>
      <c r="E108" s="1"/>
      <c r="F108" s="1" t="s">
        <v>109</v>
      </c>
      <c r="G108" s="1"/>
      <c r="H108" s="4">
        <v>18240</v>
      </c>
      <c r="I108" s="5"/>
      <c r="J108" s="4">
        <v>20000</v>
      </c>
      <c r="K108" s="5"/>
      <c r="L108" s="4">
        <f>ROUND((H108-J108),5)</f>
        <v>-1760</v>
      </c>
      <c r="M108" s="5"/>
      <c r="N108" s="6">
        <f>ROUND(IF(J108=0, IF(H108=0, 0, 1), H108/J108),5)</f>
        <v>0.91200000000000003</v>
      </c>
    </row>
    <row r="109" spans="1:14" ht="15.75" outlineLevel="4" thickBot="1" x14ac:dyDescent="0.3">
      <c r="A109" s="1"/>
      <c r="B109" s="1"/>
      <c r="C109" s="1"/>
      <c r="D109" s="1"/>
      <c r="E109" s="1"/>
      <c r="F109" s="1" t="s">
        <v>110</v>
      </c>
      <c r="G109" s="1"/>
      <c r="H109" s="7">
        <v>1505.33</v>
      </c>
      <c r="I109" s="5"/>
      <c r="J109" s="7"/>
      <c r="K109" s="5"/>
      <c r="L109" s="7"/>
      <c r="M109" s="5"/>
      <c r="N109" s="10"/>
    </row>
    <row r="110" spans="1:14" outlineLevel="3" x14ac:dyDescent="0.25">
      <c r="A110" s="1"/>
      <c r="B110" s="1"/>
      <c r="C110" s="1"/>
      <c r="D110" s="1"/>
      <c r="E110" s="1" t="s">
        <v>111</v>
      </c>
      <c r="F110" s="1"/>
      <c r="G110" s="1"/>
      <c r="H110" s="4">
        <f>ROUND(SUM(H107:H109),5)</f>
        <v>19745.330000000002</v>
      </c>
      <c r="I110" s="5"/>
      <c r="J110" s="4">
        <f>ROUND(SUM(J107:J109),5)</f>
        <v>20000</v>
      </c>
      <c r="K110" s="5"/>
      <c r="L110" s="4">
        <f>ROUND((H110-J110),5)</f>
        <v>-254.67</v>
      </c>
      <c r="M110" s="5"/>
      <c r="N110" s="6">
        <f>ROUND(IF(J110=0, IF(H110=0, 0, 1), H110/J110),5)</f>
        <v>0.98726999999999998</v>
      </c>
    </row>
    <row r="111" spans="1:14" outlineLevel="4" x14ac:dyDescent="0.25">
      <c r="A111" s="1"/>
      <c r="B111" s="1"/>
      <c r="C111" s="1"/>
      <c r="D111" s="1"/>
      <c r="E111" s="1" t="s">
        <v>112</v>
      </c>
      <c r="F111" s="1"/>
      <c r="G111" s="1"/>
      <c r="H111" s="4"/>
      <c r="I111" s="5"/>
      <c r="J111" s="4"/>
      <c r="K111" s="5"/>
      <c r="L111" s="4"/>
      <c r="M111" s="5"/>
      <c r="N111" s="6"/>
    </row>
    <row r="112" spans="1:14" outlineLevel="4" x14ac:dyDescent="0.25">
      <c r="A112" s="1"/>
      <c r="B112" s="1"/>
      <c r="C112" s="1"/>
      <c r="D112" s="1"/>
      <c r="E112" s="1"/>
      <c r="F112" s="1" t="s">
        <v>113</v>
      </c>
      <c r="G112" s="1"/>
      <c r="H112" s="4">
        <v>-10.48</v>
      </c>
      <c r="I112" s="5"/>
      <c r="J112" s="4"/>
      <c r="K112" s="5"/>
      <c r="L112" s="4"/>
      <c r="M112" s="5"/>
      <c r="N112" s="6"/>
    </row>
    <row r="113" spans="1:14" outlineLevel="4" x14ac:dyDescent="0.25">
      <c r="A113" s="1"/>
      <c r="B113" s="1"/>
      <c r="C113" s="1"/>
      <c r="D113" s="1"/>
      <c r="E113" s="1"/>
      <c r="F113" s="1" t="s">
        <v>114</v>
      </c>
      <c r="G113" s="1"/>
      <c r="H113" s="4">
        <v>12191.49</v>
      </c>
      <c r="I113" s="5"/>
      <c r="J113" s="4">
        <v>8250</v>
      </c>
      <c r="K113" s="5"/>
      <c r="L113" s="4">
        <f>ROUND((H113-J113),5)</f>
        <v>3941.49</v>
      </c>
      <c r="M113" s="5"/>
      <c r="N113" s="6">
        <f>ROUND(IF(J113=0, IF(H113=0, 0, 1), H113/J113),5)</f>
        <v>1.47776</v>
      </c>
    </row>
    <row r="114" spans="1:14" ht="15.75" outlineLevel="4" thickBot="1" x14ac:dyDescent="0.3">
      <c r="A114" s="1"/>
      <c r="B114" s="1"/>
      <c r="C114" s="1"/>
      <c r="D114" s="1"/>
      <c r="E114" s="1"/>
      <c r="F114" s="1" t="s">
        <v>115</v>
      </c>
      <c r="G114" s="1"/>
      <c r="H114" s="7">
        <v>1654.95</v>
      </c>
      <c r="I114" s="5"/>
      <c r="J114" s="7">
        <v>631.14</v>
      </c>
      <c r="K114" s="5"/>
      <c r="L114" s="7">
        <f>ROUND((H114-J114),5)</f>
        <v>1023.81</v>
      </c>
      <c r="M114" s="5"/>
      <c r="N114" s="10">
        <f>ROUND(IF(J114=0, IF(H114=0, 0, 1), H114/J114),5)</f>
        <v>2.62216</v>
      </c>
    </row>
    <row r="115" spans="1:14" outlineLevel="3" x14ac:dyDescent="0.25">
      <c r="A115" s="1"/>
      <c r="B115" s="1"/>
      <c r="C115" s="1"/>
      <c r="D115" s="1"/>
      <c r="E115" s="1" t="s">
        <v>116</v>
      </c>
      <c r="F115" s="1"/>
      <c r="G115" s="1"/>
      <c r="H115" s="4">
        <f>ROUND(SUM(H111:H114),5)</f>
        <v>13835.96</v>
      </c>
      <c r="I115" s="5"/>
      <c r="J115" s="4">
        <f>ROUND(SUM(J111:J114),5)</f>
        <v>8881.14</v>
      </c>
      <c r="K115" s="5"/>
      <c r="L115" s="4">
        <f>ROUND((H115-J115),5)</f>
        <v>4954.82</v>
      </c>
      <c r="M115" s="5"/>
      <c r="N115" s="6">
        <f>ROUND(IF(J115=0, IF(H115=0, 0, 1), H115/J115),5)</f>
        <v>1.5579000000000001</v>
      </c>
    </row>
    <row r="116" spans="1:14" outlineLevel="4" x14ac:dyDescent="0.25">
      <c r="A116" s="1"/>
      <c r="B116" s="1"/>
      <c r="C116" s="1"/>
      <c r="D116" s="1"/>
      <c r="E116" s="1" t="s">
        <v>117</v>
      </c>
      <c r="F116" s="1"/>
      <c r="G116" s="1"/>
      <c r="H116" s="4"/>
      <c r="I116" s="5"/>
      <c r="J116" s="4"/>
      <c r="K116" s="5"/>
      <c r="L116" s="4"/>
      <c r="M116" s="5"/>
      <c r="N116" s="6"/>
    </row>
    <row r="117" spans="1:14" ht="15.75" outlineLevel="4" thickBot="1" x14ac:dyDescent="0.3">
      <c r="A117" s="1"/>
      <c r="B117" s="1"/>
      <c r="C117" s="1"/>
      <c r="D117" s="1"/>
      <c r="E117" s="1"/>
      <c r="F117" s="1" t="s">
        <v>118</v>
      </c>
      <c r="G117" s="1"/>
      <c r="H117" s="7">
        <v>0</v>
      </c>
      <c r="I117" s="5"/>
      <c r="J117" s="7">
        <v>2000</v>
      </c>
      <c r="K117" s="5"/>
      <c r="L117" s="7">
        <f>ROUND((H117-J117),5)</f>
        <v>-2000</v>
      </c>
      <c r="M117" s="5"/>
      <c r="N117" s="10">
        <f>ROUND(IF(J117=0, IF(H117=0, 0, 1), H117/J117),5)</f>
        <v>0</v>
      </c>
    </row>
    <row r="118" spans="1:14" outlineLevel="3" x14ac:dyDescent="0.25">
      <c r="A118" s="1"/>
      <c r="B118" s="1"/>
      <c r="C118" s="1"/>
      <c r="D118" s="1"/>
      <c r="E118" s="1" t="s">
        <v>119</v>
      </c>
      <c r="F118" s="1"/>
      <c r="G118" s="1"/>
      <c r="H118" s="4">
        <f>ROUND(SUM(H116:H117),5)</f>
        <v>0</v>
      </c>
      <c r="I118" s="5"/>
      <c r="J118" s="4">
        <f>ROUND(SUM(J116:J117),5)</f>
        <v>2000</v>
      </c>
      <c r="K118" s="5"/>
      <c r="L118" s="4">
        <f>ROUND((H118-J118),5)</f>
        <v>-2000</v>
      </c>
      <c r="M118" s="5"/>
      <c r="N118" s="6">
        <f>ROUND(IF(J118=0, IF(H118=0, 0, 1), H118/J118),5)</f>
        <v>0</v>
      </c>
    </row>
    <row r="119" spans="1:14" outlineLevel="4" x14ac:dyDescent="0.25">
      <c r="A119" s="1"/>
      <c r="B119" s="1"/>
      <c r="C119" s="1"/>
      <c r="D119" s="1"/>
      <c r="E119" s="1" t="s">
        <v>120</v>
      </c>
      <c r="F119" s="1"/>
      <c r="G119" s="1"/>
      <c r="H119" s="4"/>
      <c r="I119" s="5"/>
      <c r="J119" s="4"/>
      <c r="K119" s="5"/>
      <c r="L119" s="4"/>
      <c r="M119" s="5"/>
      <c r="N119" s="6"/>
    </row>
    <row r="120" spans="1:14" outlineLevel="4" x14ac:dyDescent="0.25">
      <c r="A120" s="1"/>
      <c r="B120" s="1"/>
      <c r="C120" s="1"/>
      <c r="D120" s="1"/>
      <c r="E120" s="1"/>
      <c r="F120" s="1" t="s">
        <v>121</v>
      </c>
      <c r="G120" s="1"/>
      <c r="H120" s="4">
        <v>31167.47</v>
      </c>
      <c r="I120" s="5"/>
      <c r="J120" s="4">
        <v>28000</v>
      </c>
      <c r="K120" s="5"/>
      <c r="L120" s="4">
        <f>ROUND((H120-J120),5)</f>
        <v>3167.47</v>
      </c>
      <c r="M120" s="5"/>
      <c r="N120" s="6">
        <f>ROUND(IF(J120=0, IF(H120=0, 0, 1), H120/J120),5)</f>
        <v>1.1131200000000001</v>
      </c>
    </row>
    <row r="121" spans="1:14" ht="15.75" outlineLevel="4" thickBot="1" x14ac:dyDescent="0.3">
      <c r="A121" s="1"/>
      <c r="B121" s="1"/>
      <c r="C121" s="1"/>
      <c r="D121" s="1"/>
      <c r="E121" s="1"/>
      <c r="F121" s="1" t="s">
        <v>122</v>
      </c>
      <c r="G121" s="1"/>
      <c r="H121" s="7">
        <v>-147.03</v>
      </c>
      <c r="I121" s="5"/>
      <c r="J121" s="7"/>
      <c r="K121" s="5"/>
      <c r="L121" s="7"/>
      <c r="M121" s="5"/>
      <c r="N121" s="10"/>
    </row>
    <row r="122" spans="1:14" outlineLevel="3" x14ac:dyDescent="0.25">
      <c r="A122" s="1"/>
      <c r="B122" s="1"/>
      <c r="C122" s="1"/>
      <c r="D122" s="1"/>
      <c r="E122" s="1" t="s">
        <v>123</v>
      </c>
      <c r="F122" s="1"/>
      <c r="G122" s="1"/>
      <c r="H122" s="4">
        <f>ROUND(SUM(H119:H121),5)</f>
        <v>31020.44</v>
      </c>
      <c r="I122" s="5"/>
      <c r="J122" s="4">
        <f>ROUND(SUM(J119:J121),5)</f>
        <v>28000</v>
      </c>
      <c r="K122" s="5"/>
      <c r="L122" s="4">
        <f>ROUND((H122-J122),5)</f>
        <v>3020.44</v>
      </c>
      <c r="M122" s="5"/>
      <c r="N122" s="6">
        <f>ROUND(IF(J122=0, IF(H122=0, 0, 1), H122/J122),5)</f>
        <v>1.1078699999999999</v>
      </c>
    </row>
    <row r="123" spans="1:14" outlineLevel="4" x14ac:dyDescent="0.25">
      <c r="A123" s="1"/>
      <c r="B123" s="1"/>
      <c r="C123" s="1"/>
      <c r="D123" s="1"/>
      <c r="E123" s="1" t="s">
        <v>124</v>
      </c>
      <c r="F123" s="1"/>
      <c r="G123" s="1"/>
      <c r="H123" s="4"/>
      <c r="I123" s="5"/>
      <c r="J123" s="4"/>
      <c r="K123" s="5"/>
      <c r="L123" s="4"/>
      <c r="M123" s="5"/>
      <c r="N123" s="6"/>
    </row>
    <row r="124" spans="1:14" outlineLevel="4" x14ac:dyDescent="0.25">
      <c r="A124" s="1"/>
      <c r="B124" s="1"/>
      <c r="C124" s="1"/>
      <c r="D124" s="1"/>
      <c r="E124" s="1"/>
      <c r="F124" s="1" t="s">
        <v>125</v>
      </c>
      <c r="G124" s="1"/>
      <c r="H124" s="4">
        <v>40515.46</v>
      </c>
      <c r="I124" s="5"/>
      <c r="J124" s="4">
        <v>23333.360000000001</v>
      </c>
      <c r="K124" s="5"/>
      <c r="L124" s="4">
        <f>ROUND((H124-J124),5)</f>
        <v>17182.099999999999</v>
      </c>
      <c r="M124" s="5"/>
      <c r="N124" s="6">
        <f>ROUND(IF(J124=0, IF(H124=0, 0, 1), H124/J124),5)</f>
        <v>1.73637</v>
      </c>
    </row>
    <row r="125" spans="1:14" outlineLevel="4" x14ac:dyDescent="0.25">
      <c r="A125" s="1"/>
      <c r="B125" s="1"/>
      <c r="C125" s="1"/>
      <c r="D125" s="1"/>
      <c r="E125" s="1"/>
      <c r="F125" s="1" t="s">
        <v>126</v>
      </c>
      <c r="G125" s="1"/>
      <c r="H125" s="4">
        <v>3099.43</v>
      </c>
      <c r="I125" s="5"/>
      <c r="J125" s="4">
        <v>1785.04</v>
      </c>
      <c r="K125" s="5"/>
      <c r="L125" s="4">
        <f>ROUND((H125-J125),5)</f>
        <v>1314.39</v>
      </c>
      <c r="M125" s="5"/>
      <c r="N125" s="6">
        <f>ROUND(IF(J125=0, IF(H125=0, 0, 1), H125/J125),5)</f>
        <v>1.73634</v>
      </c>
    </row>
    <row r="126" spans="1:14" outlineLevel="4" x14ac:dyDescent="0.25">
      <c r="A126" s="1"/>
      <c r="B126" s="1"/>
      <c r="C126" s="1"/>
      <c r="D126" s="1"/>
      <c r="E126" s="1"/>
      <c r="F126" s="1" t="s">
        <v>127</v>
      </c>
      <c r="G126" s="1"/>
      <c r="H126" s="4">
        <v>122.07</v>
      </c>
      <c r="I126" s="5"/>
      <c r="J126" s="4"/>
      <c r="K126" s="5"/>
      <c r="L126" s="4"/>
      <c r="M126" s="5"/>
      <c r="N126" s="6"/>
    </row>
    <row r="127" spans="1:14" outlineLevel="4" x14ac:dyDescent="0.25">
      <c r="A127" s="1"/>
      <c r="B127" s="1"/>
      <c r="C127" s="1"/>
      <c r="D127" s="1"/>
      <c r="E127" s="1"/>
      <c r="F127" s="1" t="s">
        <v>128</v>
      </c>
      <c r="G127" s="1"/>
      <c r="H127" s="4">
        <v>12814.25</v>
      </c>
      <c r="I127" s="5"/>
      <c r="J127" s="4">
        <v>16000</v>
      </c>
      <c r="K127" s="5"/>
      <c r="L127" s="4">
        <f>ROUND((H127-J127),5)</f>
        <v>-3185.75</v>
      </c>
      <c r="M127" s="5"/>
      <c r="N127" s="6">
        <f>ROUND(IF(J127=0, IF(H127=0, 0, 1), H127/J127),5)</f>
        <v>0.80088999999999999</v>
      </c>
    </row>
    <row r="128" spans="1:14" outlineLevel="4" x14ac:dyDescent="0.25">
      <c r="A128" s="1"/>
      <c r="B128" s="1"/>
      <c r="C128" s="1"/>
      <c r="D128" s="1"/>
      <c r="E128" s="1"/>
      <c r="F128" s="1" t="s">
        <v>129</v>
      </c>
      <c r="G128" s="1"/>
      <c r="H128" s="4">
        <v>58975</v>
      </c>
      <c r="I128" s="5"/>
      <c r="J128" s="4">
        <v>60000</v>
      </c>
      <c r="K128" s="5"/>
      <c r="L128" s="4">
        <f>ROUND((H128-J128),5)</f>
        <v>-1025</v>
      </c>
      <c r="M128" s="5"/>
      <c r="N128" s="6">
        <f>ROUND(IF(J128=0, IF(H128=0, 0, 1), H128/J128),5)</f>
        <v>0.98292000000000002</v>
      </c>
    </row>
    <row r="129" spans="1:14" outlineLevel="4" x14ac:dyDescent="0.25">
      <c r="A129" s="1"/>
      <c r="B129" s="1"/>
      <c r="C129" s="1"/>
      <c r="D129" s="1"/>
      <c r="E129" s="1"/>
      <c r="F129" s="1" t="s">
        <v>130</v>
      </c>
      <c r="G129" s="1"/>
      <c r="H129" s="4">
        <v>5760.24</v>
      </c>
      <c r="I129" s="5"/>
      <c r="J129" s="4">
        <v>4000</v>
      </c>
      <c r="K129" s="5"/>
      <c r="L129" s="4">
        <f>ROUND((H129-J129),5)</f>
        <v>1760.24</v>
      </c>
      <c r="M129" s="5"/>
      <c r="N129" s="6">
        <f>ROUND(IF(J129=0, IF(H129=0, 0, 1), H129/J129),5)</f>
        <v>1.4400599999999999</v>
      </c>
    </row>
    <row r="130" spans="1:14" outlineLevel="4" x14ac:dyDescent="0.25">
      <c r="A130" s="1"/>
      <c r="B130" s="1"/>
      <c r="C130" s="1"/>
      <c r="D130" s="1"/>
      <c r="E130" s="1"/>
      <c r="F130" s="1" t="s">
        <v>131</v>
      </c>
      <c r="G130" s="1"/>
      <c r="H130" s="4">
        <v>5647.02</v>
      </c>
      <c r="I130" s="5"/>
      <c r="J130" s="4">
        <v>8000</v>
      </c>
      <c r="K130" s="5"/>
      <c r="L130" s="4">
        <f>ROUND((H130-J130),5)</f>
        <v>-2352.98</v>
      </c>
      <c r="M130" s="5"/>
      <c r="N130" s="6">
        <f>ROUND(IF(J130=0, IF(H130=0, 0, 1), H130/J130),5)</f>
        <v>0.70587999999999995</v>
      </c>
    </row>
    <row r="131" spans="1:14" outlineLevel="4" x14ac:dyDescent="0.25">
      <c r="A131" s="1"/>
      <c r="B131" s="1"/>
      <c r="C131" s="1"/>
      <c r="D131" s="1"/>
      <c r="E131" s="1"/>
      <c r="F131" s="1" t="s">
        <v>132</v>
      </c>
      <c r="G131" s="1"/>
      <c r="H131" s="4">
        <v>13535.32</v>
      </c>
      <c r="I131" s="5"/>
      <c r="J131" s="4">
        <v>41066.639999999999</v>
      </c>
      <c r="K131" s="5"/>
      <c r="L131" s="4">
        <f>ROUND((H131-J131),5)</f>
        <v>-27531.32</v>
      </c>
      <c r="M131" s="5"/>
      <c r="N131" s="6">
        <f>ROUND(IF(J131=0, IF(H131=0, 0, 1), H131/J131),5)</f>
        <v>0.32958999999999999</v>
      </c>
    </row>
    <row r="132" spans="1:14" outlineLevel="4" x14ac:dyDescent="0.25">
      <c r="A132" s="1"/>
      <c r="B132" s="1"/>
      <c r="C132" s="1"/>
      <c r="D132" s="1"/>
      <c r="E132" s="1"/>
      <c r="F132" s="1" t="s">
        <v>133</v>
      </c>
      <c r="G132" s="1"/>
      <c r="H132" s="4">
        <v>15471.71</v>
      </c>
      <c r="I132" s="5"/>
      <c r="J132" s="4">
        <v>13333.36</v>
      </c>
      <c r="K132" s="5"/>
      <c r="L132" s="4">
        <f>ROUND((H132-J132),5)</f>
        <v>2138.35</v>
      </c>
      <c r="M132" s="5"/>
      <c r="N132" s="6">
        <f>ROUND(IF(J132=0, IF(H132=0, 0, 1), H132/J132),5)</f>
        <v>1.16038</v>
      </c>
    </row>
    <row r="133" spans="1:14" outlineLevel="4" x14ac:dyDescent="0.25">
      <c r="A133" s="1"/>
      <c r="B133" s="1"/>
      <c r="C133" s="1"/>
      <c r="D133" s="1"/>
      <c r="E133" s="1"/>
      <c r="F133" s="1" t="s">
        <v>134</v>
      </c>
      <c r="G133" s="1"/>
      <c r="H133" s="4">
        <v>3141.46</v>
      </c>
      <c r="I133" s="5"/>
      <c r="J133" s="4"/>
      <c r="K133" s="5"/>
      <c r="L133" s="4"/>
      <c r="M133" s="5"/>
      <c r="N133" s="6"/>
    </row>
    <row r="134" spans="1:14" outlineLevel="4" x14ac:dyDescent="0.25">
      <c r="A134" s="1"/>
      <c r="B134" s="1"/>
      <c r="C134" s="1"/>
      <c r="D134" s="1"/>
      <c r="E134" s="1"/>
      <c r="F134" s="1" t="s">
        <v>135</v>
      </c>
      <c r="G134" s="1"/>
      <c r="H134" s="4">
        <v>1146.8</v>
      </c>
      <c r="I134" s="5"/>
      <c r="J134" s="4"/>
      <c r="K134" s="5"/>
      <c r="L134" s="4"/>
      <c r="M134" s="5"/>
      <c r="N134" s="6"/>
    </row>
    <row r="135" spans="1:14" ht="15.75" outlineLevel="4" thickBot="1" x14ac:dyDescent="0.3">
      <c r="A135" s="1"/>
      <c r="B135" s="1"/>
      <c r="C135" s="1"/>
      <c r="D135" s="1"/>
      <c r="E135" s="1"/>
      <c r="F135" s="1" t="s">
        <v>136</v>
      </c>
      <c r="G135" s="1"/>
      <c r="H135" s="7">
        <v>40.729999999999997</v>
      </c>
      <c r="I135" s="5"/>
      <c r="J135" s="7"/>
      <c r="K135" s="5"/>
      <c r="L135" s="7"/>
      <c r="M135" s="5"/>
      <c r="N135" s="10"/>
    </row>
    <row r="136" spans="1:14" outlineLevel="3" x14ac:dyDescent="0.25">
      <c r="A136" s="1"/>
      <c r="B136" s="1"/>
      <c r="C136" s="1"/>
      <c r="D136" s="1"/>
      <c r="E136" s="1" t="s">
        <v>137</v>
      </c>
      <c r="F136" s="1"/>
      <c r="G136" s="1"/>
      <c r="H136" s="4">
        <f>ROUND(SUM(H123:H135),5)</f>
        <v>160269.49</v>
      </c>
      <c r="I136" s="5"/>
      <c r="J136" s="4">
        <f>ROUND(SUM(J123:J135),5)</f>
        <v>167518.39999999999</v>
      </c>
      <c r="K136" s="5"/>
      <c r="L136" s="4">
        <f>ROUND((H136-J136),5)</f>
        <v>-7248.91</v>
      </c>
      <c r="M136" s="5"/>
      <c r="N136" s="6">
        <f>ROUND(IF(J136=0, IF(H136=0, 0, 1), H136/J136),5)</f>
        <v>0.95672999999999997</v>
      </c>
    </row>
    <row r="137" spans="1:14" outlineLevel="4" x14ac:dyDescent="0.25">
      <c r="A137" s="1"/>
      <c r="B137" s="1"/>
      <c r="C137" s="1"/>
      <c r="D137" s="1"/>
      <c r="E137" s="1" t="s">
        <v>138</v>
      </c>
      <c r="F137" s="1"/>
      <c r="G137" s="1"/>
      <c r="H137" s="4"/>
      <c r="I137" s="5"/>
      <c r="J137" s="4"/>
      <c r="K137" s="5"/>
      <c r="L137" s="4"/>
      <c r="M137" s="5"/>
      <c r="N137" s="6"/>
    </row>
    <row r="138" spans="1:14" outlineLevel="4" x14ac:dyDescent="0.25">
      <c r="A138" s="1"/>
      <c r="B138" s="1"/>
      <c r="C138" s="1"/>
      <c r="D138" s="1"/>
      <c r="E138" s="1"/>
      <c r="F138" s="1" t="s">
        <v>139</v>
      </c>
      <c r="G138" s="1"/>
      <c r="H138" s="4">
        <v>7647</v>
      </c>
      <c r="I138" s="5"/>
      <c r="J138" s="4">
        <v>3333.36</v>
      </c>
      <c r="K138" s="5"/>
      <c r="L138" s="4">
        <f>ROUND((H138-J138),5)</f>
        <v>4313.6400000000003</v>
      </c>
      <c r="M138" s="5"/>
      <c r="N138" s="6">
        <f>ROUND(IF(J138=0, IF(H138=0, 0, 1), H138/J138),5)</f>
        <v>2.2940800000000001</v>
      </c>
    </row>
    <row r="139" spans="1:14" outlineLevel="4" x14ac:dyDescent="0.25">
      <c r="A139" s="1"/>
      <c r="B139" s="1"/>
      <c r="C139" s="1"/>
      <c r="D139" s="1"/>
      <c r="E139" s="1"/>
      <c r="F139" s="1" t="s">
        <v>140</v>
      </c>
      <c r="G139" s="1"/>
      <c r="H139" s="4">
        <v>4998.01</v>
      </c>
      <c r="I139" s="5"/>
      <c r="J139" s="4">
        <v>6666.64</v>
      </c>
      <c r="K139" s="5"/>
      <c r="L139" s="4">
        <f>ROUND((H139-J139),5)</f>
        <v>-1668.63</v>
      </c>
      <c r="M139" s="5"/>
      <c r="N139" s="6">
        <f>ROUND(IF(J139=0, IF(H139=0, 0, 1), H139/J139),5)</f>
        <v>0.74970000000000003</v>
      </c>
    </row>
    <row r="140" spans="1:14" outlineLevel="4" x14ac:dyDescent="0.25">
      <c r="A140" s="1"/>
      <c r="B140" s="1"/>
      <c r="C140" s="1"/>
      <c r="D140" s="1"/>
      <c r="E140" s="1"/>
      <c r="F140" s="1" t="s">
        <v>141</v>
      </c>
      <c r="G140" s="1"/>
      <c r="H140" s="4">
        <v>11226.07</v>
      </c>
      <c r="I140" s="5"/>
      <c r="J140" s="4"/>
      <c r="K140" s="5"/>
      <c r="L140" s="4"/>
      <c r="M140" s="5"/>
      <c r="N140" s="6"/>
    </row>
    <row r="141" spans="1:14" outlineLevel="4" x14ac:dyDescent="0.25">
      <c r="A141" s="1"/>
      <c r="B141" s="1"/>
      <c r="C141" s="1"/>
      <c r="D141" s="1"/>
      <c r="E141" s="1"/>
      <c r="F141" s="1" t="s">
        <v>142</v>
      </c>
      <c r="G141" s="1"/>
      <c r="H141" s="4">
        <v>23536.77</v>
      </c>
      <c r="I141" s="5"/>
      <c r="J141" s="4">
        <v>6666.64</v>
      </c>
      <c r="K141" s="5"/>
      <c r="L141" s="4">
        <f>ROUND((H141-J141),5)</f>
        <v>16870.13</v>
      </c>
      <c r="M141" s="5"/>
      <c r="N141" s="6">
        <f>ROUND(IF(J141=0, IF(H141=0, 0, 1), H141/J141),5)</f>
        <v>3.5305300000000002</v>
      </c>
    </row>
    <row r="142" spans="1:14" outlineLevel="4" x14ac:dyDescent="0.25">
      <c r="A142" s="1"/>
      <c r="B142" s="1"/>
      <c r="C142" s="1"/>
      <c r="D142" s="1"/>
      <c r="E142" s="1"/>
      <c r="F142" s="1" t="s">
        <v>143</v>
      </c>
      <c r="G142" s="1"/>
      <c r="H142" s="4">
        <v>0</v>
      </c>
      <c r="I142" s="5"/>
      <c r="J142" s="4">
        <v>10000</v>
      </c>
      <c r="K142" s="5"/>
      <c r="L142" s="4">
        <f>ROUND((H142-J142),5)</f>
        <v>-10000</v>
      </c>
      <c r="M142" s="5"/>
      <c r="N142" s="6">
        <f>ROUND(IF(J142=0, IF(H142=0, 0, 1), H142/J142),5)</f>
        <v>0</v>
      </c>
    </row>
    <row r="143" spans="1:14" ht="15.75" outlineLevel="4" thickBot="1" x14ac:dyDescent="0.3">
      <c r="A143" s="1"/>
      <c r="B143" s="1"/>
      <c r="C143" s="1"/>
      <c r="D143" s="1"/>
      <c r="E143" s="1"/>
      <c r="F143" s="1" t="s">
        <v>144</v>
      </c>
      <c r="G143" s="1"/>
      <c r="H143" s="7">
        <v>0</v>
      </c>
      <c r="I143" s="5"/>
      <c r="J143" s="7">
        <v>3333.36</v>
      </c>
      <c r="K143" s="5"/>
      <c r="L143" s="7">
        <f>ROUND((H143-J143),5)</f>
        <v>-3333.36</v>
      </c>
      <c r="M143" s="5"/>
      <c r="N143" s="10">
        <f>ROUND(IF(J143=0, IF(H143=0, 0, 1), H143/J143),5)</f>
        <v>0</v>
      </c>
    </row>
    <row r="144" spans="1:14" outlineLevel="3" x14ac:dyDescent="0.25">
      <c r="A144" s="1"/>
      <c r="B144" s="1"/>
      <c r="C144" s="1"/>
      <c r="D144" s="1"/>
      <c r="E144" s="1" t="s">
        <v>145</v>
      </c>
      <c r="F144" s="1"/>
      <c r="G144" s="1"/>
      <c r="H144" s="4">
        <f>ROUND(SUM(H137:H143),5)</f>
        <v>47407.85</v>
      </c>
      <c r="I144" s="5"/>
      <c r="J144" s="4">
        <f>ROUND(SUM(J137:J143),5)</f>
        <v>30000</v>
      </c>
      <c r="K144" s="5"/>
      <c r="L144" s="4">
        <f>ROUND((H144-J144),5)</f>
        <v>17407.849999999999</v>
      </c>
      <c r="M144" s="5"/>
      <c r="N144" s="6">
        <f>ROUND(IF(J144=0, IF(H144=0, 0, 1), H144/J144),5)</f>
        <v>1.58026</v>
      </c>
    </row>
    <row r="145" spans="1:14" outlineLevel="4" x14ac:dyDescent="0.25">
      <c r="A145" s="1"/>
      <c r="B145" s="1"/>
      <c r="C145" s="1"/>
      <c r="D145" s="1"/>
      <c r="E145" s="1" t="s">
        <v>146</v>
      </c>
      <c r="F145" s="1"/>
      <c r="G145" s="1"/>
      <c r="H145" s="4"/>
      <c r="I145" s="5"/>
      <c r="J145" s="4"/>
      <c r="K145" s="5"/>
      <c r="L145" s="4"/>
      <c r="M145" s="5"/>
      <c r="N145" s="6"/>
    </row>
    <row r="146" spans="1:14" outlineLevel="4" x14ac:dyDescent="0.25">
      <c r="A146" s="1"/>
      <c r="B146" s="1"/>
      <c r="C146" s="1"/>
      <c r="D146" s="1"/>
      <c r="E146" s="1"/>
      <c r="F146" s="1" t="s">
        <v>147</v>
      </c>
      <c r="G146" s="1"/>
      <c r="H146" s="4">
        <v>2001.67</v>
      </c>
      <c r="I146" s="5"/>
      <c r="J146" s="4">
        <v>30000</v>
      </c>
      <c r="K146" s="5"/>
      <c r="L146" s="4">
        <f>ROUND((H146-J146),5)</f>
        <v>-27998.33</v>
      </c>
      <c r="M146" s="5"/>
      <c r="N146" s="6">
        <f>ROUND(IF(J146=0, IF(H146=0, 0, 1), H146/J146),5)</f>
        <v>6.6720000000000002E-2</v>
      </c>
    </row>
    <row r="147" spans="1:14" outlineLevel="4" x14ac:dyDescent="0.25">
      <c r="A147" s="1"/>
      <c r="B147" s="1"/>
      <c r="C147" s="1"/>
      <c r="D147" s="1"/>
      <c r="E147" s="1"/>
      <c r="F147" s="1" t="s">
        <v>148</v>
      </c>
      <c r="G147" s="1"/>
      <c r="H147" s="4">
        <v>1097.8499999999999</v>
      </c>
      <c r="I147" s="5"/>
      <c r="J147" s="4">
        <v>2295.04</v>
      </c>
      <c r="K147" s="5"/>
      <c r="L147" s="4">
        <f>ROUND((H147-J147),5)</f>
        <v>-1197.19</v>
      </c>
      <c r="M147" s="5"/>
      <c r="N147" s="6">
        <f>ROUND(IF(J147=0, IF(H147=0, 0, 1), H147/J147),5)</f>
        <v>0.47836000000000001</v>
      </c>
    </row>
    <row r="148" spans="1:14" ht="15.75" outlineLevel="4" thickBot="1" x14ac:dyDescent="0.3">
      <c r="A148" s="1"/>
      <c r="B148" s="1"/>
      <c r="C148" s="1"/>
      <c r="D148" s="1"/>
      <c r="E148" s="1"/>
      <c r="F148" s="1" t="s">
        <v>149</v>
      </c>
      <c r="G148" s="1"/>
      <c r="H148" s="7">
        <v>0</v>
      </c>
      <c r="I148" s="5"/>
      <c r="J148" s="7">
        <v>3000</v>
      </c>
      <c r="K148" s="5"/>
      <c r="L148" s="7">
        <f>ROUND((H148-J148),5)</f>
        <v>-3000</v>
      </c>
      <c r="M148" s="5"/>
      <c r="N148" s="10">
        <f>ROUND(IF(J148=0, IF(H148=0, 0, 1), H148/J148),5)</f>
        <v>0</v>
      </c>
    </row>
    <row r="149" spans="1:14" outlineLevel="3" x14ac:dyDescent="0.25">
      <c r="A149" s="1"/>
      <c r="B149" s="1"/>
      <c r="C149" s="1"/>
      <c r="D149" s="1"/>
      <c r="E149" s="1" t="s">
        <v>150</v>
      </c>
      <c r="F149" s="1"/>
      <c r="G149" s="1"/>
      <c r="H149" s="4">
        <f>ROUND(SUM(H145:H148),5)</f>
        <v>3099.52</v>
      </c>
      <c r="I149" s="5"/>
      <c r="J149" s="4">
        <f>ROUND(SUM(J145:J148),5)</f>
        <v>35295.040000000001</v>
      </c>
      <c r="K149" s="5"/>
      <c r="L149" s="4">
        <f>ROUND((H149-J149),5)</f>
        <v>-32195.52</v>
      </c>
      <c r="M149" s="5"/>
      <c r="N149" s="6">
        <f>ROUND(IF(J149=0, IF(H149=0, 0, 1), H149/J149),5)</f>
        <v>8.7819999999999995E-2</v>
      </c>
    </row>
    <row r="150" spans="1:14" outlineLevel="4" x14ac:dyDescent="0.25">
      <c r="A150" s="1"/>
      <c r="B150" s="1"/>
      <c r="C150" s="1"/>
      <c r="D150" s="1"/>
      <c r="E150" s="1" t="s">
        <v>151</v>
      </c>
      <c r="F150" s="1"/>
      <c r="G150" s="1"/>
      <c r="H150" s="4"/>
      <c r="I150" s="5"/>
      <c r="J150" s="4"/>
      <c r="K150" s="5"/>
      <c r="L150" s="4"/>
      <c r="M150" s="5"/>
      <c r="N150" s="6"/>
    </row>
    <row r="151" spans="1:14" ht="15.75" outlineLevel="4" thickBot="1" x14ac:dyDescent="0.3">
      <c r="A151" s="1"/>
      <c r="B151" s="1"/>
      <c r="C151" s="1"/>
      <c r="D151" s="1"/>
      <c r="E151" s="1"/>
      <c r="F151" s="1" t="s">
        <v>152</v>
      </c>
      <c r="G151" s="1"/>
      <c r="H151" s="8">
        <v>12039.05</v>
      </c>
      <c r="I151" s="5"/>
      <c r="J151" s="4"/>
      <c r="K151" s="5"/>
      <c r="L151" s="4"/>
      <c r="M151" s="5"/>
      <c r="N151" s="6"/>
    </row>
    <row r="152" spans="1:14" ht="15.75" outlineLevel="3" thickBot="1" x14ac:dyDescent="0.3">
      <c r="A152" s="1"/>
      <c r="B152" s="1"/>
      <c r="C152" s="1"/>
      <c r="D152" s="1"/>
      <c r="E152" s="1" t="s">
        <v>153</v>
      </c>
      <c r="F152" s="1"/>
      <c r="G152" s="1"/>
      <c r="H152" s="9">
        <f>ROUND(SUM(H150:H151),5)</f>
        <v>12039.05</v>
      </c>
      <c r="I152" s="5"/>
      <c r="J152" s="7"/>
      <c r="K152" s="5"/>
      <c r="L152" s="7"/>
      <c r="M152" s="5"/>
      <c r="N152" s="10"/>
    </row>
    <row r="153" spans="1:14" outlineLevel="2" x14ac:dyDescent="0.25">
      <c r="A153" s="1"/>
      <c r="B153" s="1"/>
      <c r="C153" s="1"/>
      <c r="D153" s="1" t="s">
        <v>154</v>
      </c>
      <c r="E153" s="1"/>
      <c r="F153" s="1"/>
      <c r="G153" s="1"/>
      <c r="H153" s="4">
        <f>ROUND(H35+H53+H59+H62+H66+H70+H74+H78+H100+H106+H110+H115+H118+H122+H136+H144+H149+H152,5)</f>
        <v>1494822.46</v>
      </c>
      <c r="I153" s="5"/>
      <c r="J153" s="4">
        <f>ROUND(J35+J53+J59+J62+J66+J70+J74+J78+J100+J106+J110+J115+J118+J122+J136+J144+J149+J152,5)</f>
        <v>1364724.58</v>
      </c>
      <c r="K153" s="5"/>
      <c r="L153" s="4">
        <f>ROUND((H153-J153),5)</f>
        <v>130097.88</v>
      </c>
      <c r="M153" s="5"/>
      <c r="N153" s="6">
        <f>ROUND(IF(J153=0, IF(H153=0, 0, 1), H153/J153),5)</f>
        <v>1.0953299999999999</v>
      </c>
    </row>
    <row r="154" spans="1:14" outlineLevel="3" x14ac:dyDescent="0.25">
      <c r="A154" s="1"/>
      <c r="B154" s="1"/>
      <c r="C154" s="1"/>
      <c r="D154" s="1" t="s">
        <v>155</v>
      </c>
      <c r="E154" s="1"/>
      <c r="F154" s="1"/>
      <c r="G154" s="1"/>
      <c r="H154" s="4"/>
      <c r="I154" s="5"/>
      <c r="J154" s="4"/>
      <c r="K154" s="5"/>
      <c r="L154" s="4"/>
      <c r="M154" s="5"/>
      <c r="N154" s="6"/>
    </row>
    <row r="155" spans="1:14" outlineLevel="3" x14ac:dyDescent="0.25">
      <c r="A155" s="1"/>
      <c r="B155" s="1"/>
      <c r="C155" s="1"/>
      <c r="D155" s="1"/>
      <c r="E155" s="1" t="s">
        <v>156</v>
      </c>
      <c r="F155" s="1"/>
      <c r="G155" s="1"/>
      <c r="H155" s="4">
        <v>29805.14</v>
      </c>
      <c r="I155" s="5"/>
      <c r="J155" s="4"/>
      <c r="K155" s="5"/>
      <c r="L155" s="4"/>
      <c r="M155" s="5"/>
      <c r="N155" s="6"/>
    </row>
    <row r="156" spans="1:14" outlineLevel="3" x14ac:dyDescent="0.25">
      <c r="A156" s="1"/>
      <c r="B156" s="1"/>
      <c r="C156" s="1"/>
      <c r="D156" s="1"/>
      <c r="E156" s="1" t="s">
        <v>157</v>
      </c>
      <c r="F156" s="1"/>
      <c r="G156" s="1"/>
      <c r="H156" s="4">
        <v>2116.7800000000002</v>
      </c>
      <c r="I156" s="5"/>
      <c r="J156" s="4"/>
      <c r="K156" s="5"/>
      <c r="L156" s="4"/>
      <c r="M156" s="5"/>
      <c r="N156" s="6"/>
    </row>
    <row r="157" spans="1:14" outlineLevel="4" x14ac:dyDescent="0.25">
      <c r="A157" s="1"/>
      <c r="B157" s="1"/>
      <c r="C157" s="1"/>
      <c r="D157" s="1"/>
      <c r="E157" s="1" t="s">
        <v>158</v>
      </c>
      <c r="F157" s="1"/>
      <c r="G157" s="1"/>
      <c r="H157" s="4"/>
      <c r="I157" s="5"/>
      <c r="J157" s="4"/>
      <c r="K157" s="5"/>
      <c r="L157" s="4"/>
      <c r="M157" s="5"/>
      <c r="N157" s="6"/>
    </row>
    <row r="158" spans="1:14" ht="15.75" outlineLevel="4" thickBot="1" x14ac:dyDescent="0.3">
      <c r="A158" s="1"/>
      <c r="B158" s="1"/>
      <c r="C158" s="1"/>
      <c r="D158" s="1"/>
      <c r="E158" s="1"/>
      <c r="F158" s="1" t="s">
        <v>159</v>
      </c>
      <c r="G158" s="1"/>
      <c r="H158" s="7">
        <v>2715.13</v>
      </c>
      <c r="I158" s="5"/>
      <c r="J158" s="4"/>
      <c r="K158" s="5"/>
      <c r="L158" s="4"/>
      <c r="M158" s="5"/>
      <c r="N158" s="6"/>
    </row>
    <row r="159" spans="1:14" outlineLevel="3" x14ac:dyDescent="0.25">
      <c r="A159" s="1"/>
      <c r="B159" s="1"/>
      <c r="C159" s="1"/>
      <c r="D159" s="1"/>
      <c r="E159" s="1" t="s">
        <v>160</v>
      </c>
      <c r="F159" s="1"/>
      <c r="G159" s="1"/>
      <c r="H159" s="4">
        <f>ROUND(SUM(H157:H158),5)</f>
        <v>2715.13</v>
      </c>
      <c r="I159" s="5"/>
      <c r="J159" s="4"/>
      <c r="K159" s="5"/>
      <c r="L159" s="4"/>
      <c r="M159" s="5"/>
      <c r="N159" s="6"/>
    </row>
    <row r="160" spans="1:14" outlineLevel="3" x14ac:dyDescent="0.25">
      <c r="A160" s="1"/>
      <c r="B160" s="1"/>
      <c r="C160" s="1"/>
      <c r="D160" s="1"/>
      <c r="E160" s="1" t="s">
        <v>161</v>
      </c>
      <c r="F160" s="1"/>
      <c r="G160" s="1"/>
      <c r="H160" s="4">
        <v>4885.78</v>
      </c>
      <c r="I160" s="5"/>
      <c r="J160" s="4"/>
      <c r="K160" s="5"/>
      <c r="L160" s="4"/>
      <c r="M160" s="5"/>
      <c r="N160" s="6"/>
    </row>
    <row r="161" spans="1:14" outlineLevel="4" x14ac:dyDescent="0.25">
      <c r="A161" s="1"/>
      <c r="B161" s="1"/>
      <c r="C161" s="1"/>
      <c r="D161" s="1"/>
      <c r="E161" s="1" t="s">
        <v>162</v>
      </c>
      <c r="F161" s="1"/>
      <c r="G161" s="1"/>
      <c r="H161" s="4"/>
      <c r="I161" s="5"/>
      <c r="J161" s="4"/>
      <c r="K161" s="5"/>
      <c r="L161" s="4"/>
      <c r="M161" s="5"/>
      <c r="N161" s="6"/>
    </row>
    <row r="162" spans="1:14" outlineLevel="4" x14ac:dyDescent="0.25">
      <c r="A162" s="1"/>
      <c r="B162" s="1"/>
      <c r="C162" s="1"/>
      <c r="D162" s="1"/>
      <c r="E162" s="1"/>
      <c r="F162" s="1" t="s">
        <v>163</v>
      </c>
      <c r="G162" s="1"/>
      <c r="H162" s="4">
        <v>15198.84</v>
      </c>
      <c r="I162" s="5"/>
      <c r="J162" s="4"/>
      <c r="K162" s="5"/>
      <c r="L162" s="4"/>
      <c r="M162" s="5"/>
      <c r="N162" s="6"/>
    </row>
    <row r="163" spans="1:14" outlineLevel="4" x14ac:dyDescent="0.25">
      <c r="A163" s="1"/>
      <c r="B163" s="1"/>
      <c r="C163" s="1"/>
      <c r="D163" s="1"/>
      <c r="E163" s="1"/>
      <c r="F163" s="1" t="s">
        <v>164</v>
      </c>
      <c r="G163" s="1"/>
      <c r="H163" s="4">
        <v>0</v>
      </c>
      <c r="I163" s="5"/>
      <c r="J163" s="4">
        <v>35000</v>
      </c>
      <c r="K163" s="5"/>
      <c r="L163" s="4">
        <f>ROUND((H163-J163),5)</f>
        <v>-35000</v>
      </c>
      <c r="M163" s="5"/>
      <c r="N163" s="6">
        <f>ROUND(IF(J163=0, IF(H163=0, 0, 1), H163/J163),5)</f>
        <v>0</v>
      </c>
    </row>
    <row r="164" spans="1:14" outlineLevel="4" x14ac:dyDescent="0.25">
      <c r="A164" s="1"/>
      <c r="B164" s="1"/>
      <c r="C164" s="1"/>
      <c r="D164" s="1"/>
      <c r="E164" s="1"/>
      <c r="F164" s="1" t="s">
        <v>165</v>
      </c>
      <c r="G164" s="1"/>
      <c r="H164" s="4">
        <v>1162.71</v>
      </c>
      <c r="I164" s="5"/>
      <c r="J164" s="4">
        <v>2677.5</v>
      </c>
      <c r="K164" s="5"/>
      <c r="L164" s="4">
        <f>ROUND((H164-J164),5)</f>
        <v>-1514.79</v>
      </c>
      <c r="M164" s="5"/>
      <c r="N164" s="6">
        <f>ROUND(IF(J164=0, IF(H164=0, 0, 1), H164/J164),5)</f>
        <v>0.43425000000000002</v>
      </c>
    </row>
    <row r="165" spans="1:14" ht="15.75" outlineLevel="4" thickBot="1" x14ac:dyDescent="0.3">
      <c r="A165" s="1"/>
      <c r="B165" s="1"/>
      <c r="C165" s="1"/>
      <c r="D165" s="1"/>
      <c r="E165" s="1"/>
      <c r="F165" s="1" t="s">
        <v>166</v>
      </c>
      <c r="G165" s="1"/>
      <c r="H165" s="8">
        <v>3618.62</v>
      </c>
      <c r="I165" s="5"/>
      <c r="J165" s="8"/>
      <c r="K165" s="5"/>
      <c r="L165" s="8"/>
      <c r="M165" s="5"/>
      <c r="N165" s="11"/>
    </row>
    <row r="166" spans="1:14" ht="15.75" outlineLevel="3" thickBot="1" x14ac:dyDescent="0.3">
      <c r="A166" s="1"/>
      <c r="B166" s="1"/>
      <c r="C166" s="1"/>
      <c r="D166" s="1"/>
      <c r="E166" s="1" t="s">
        <v>167</v>
      </c>
      <c r="F166" s="1"/>
      <c r="G166" s="1"/>
      <c r="H166" s="12">
        <f>ROUND(SUM(H161:H165),5)</f>
        <v>19980.169999999998</v>
      </c>
      <c r="I166" s="5"/>
      <c r="J166" s="12">
        <f>ROUND(SUM(J161:J165),5)</f>
        <v>37677.5</v>
      </c>
      <c r="K166" s="5"/>
      <c r="L166" s="12">
        <f>ROUND((H166-J166),5)</f>
        <v>-17697.330000000002</v>
      </c>
      <c r="M166" s="5"/>
      <c r="N166" s="13">
        <f>ROUND(IF(J166=0, IF(H166=0, 0, 1), H166/J166),5)</f>
        <v>0.53029000000000004</v>
      </c>
    </row>
    <row r="167" spans="1:14" ht="15.75" outlineLevel="2" thickBot="1" x14ac:dyDescent="0.3">
      <c r="A167" s="1"/>
      <c r="B167" s="1"/>
      <c r="C167" s="1"/>
      <c r="D167" s="1" t="s">
        <v>168</v>
      </c>
      <c r="E167" s="1"/>
      <c r="F167" s="1"/>
      <c r="G167" s="1"/>
      <c r="H167" s="12">
        <f>ROUND(SUM(H154:H156)+SUM(H159:H160)+H166,5)</f>
        <v>59503</v>
      </c>
      <c r="I167" s="5"/>
      <c r="J167" s="12">
        <f>ROUND(SUM(J154:J156)+SUM(J159:J160)+J166,5)</f>
        <v>37677.5</v>
      </c>
      <c r="K167" s="5"/>
      <c r="L167" s="12">
        <f>ROUND((H167-J167),5)</f>
        <v>21825.5</v>
      </c>
      <c r="M167" s="5"/>
      <c r="N167" s="13">
        <f>ROUND(IF(J167=0, IF(H167=0, 0, 1), H167/J167),5)</f>
        <v>1.57927</v>
      </c>
    </row>
    <row r="168" spans="1:14" ht="15.75" outlineLevel="1" thickBot="1" x14ac:dyDescent="0.3">
      <c r="A168" s="1"/>
      <c r="B168" s="1"/>
      <c r="C168" s="1" t="s">
        <v>169</v>
      </c>
      <c r="D168" s="1"/>
      <c r="E168" s="1"/>
      <c r="F168" s="1"/>
      <c r="G168" s="1"/>
      <c r="H168" s="12">
        <f>ROUND(H34+H153+H167,5)</f>
        <v>1554325.46</v>
      </c>
      <c r="I168" s="5"/>
      <c r="J168" s="12">
        <f>ROUND(J34+J153+J167,5)</f>
        <v>1402402.08</v>
      </c>
      <c r="K168" s="5"/>
      <c r="L168" s="12">
        <f>ROUND((H168-J168),5)</f>
        <v>151923.38</v>
      </c>
      <c r="M168" s="5"/>
      <c r="N168" s="13">
        <f>ROUND(IF(J168=0, IF(H168=0, 0, 1), H168/J168),5)</f>
        <v>1.10833</v>
      </c>
    </row>
    <row r="169" spans="1:14" ht="15.75" thickBot="1" x14ac:dyDescent="0.3">
      <c r="A169" s="1"/>
      <c r="B169" s="1" t="s">
        <v>170</v>
      </c>
      <c r="C169" s="1"/>
      <c r="D169" s="1"/>
      <c r="E169" s="1"/>
      <c r="F169" s="1"/>
      <c r="G169" s="1"/>
      <c r="H169" s="12">
        <f>ROUND(H3+H33-H168,5)</f>
        <v>4705.5200000000004</v>
      </c>
      <c r="I169" s="5"/>
      <c r="J169" s="12">
        <f>ROUND(J3+J33-J168,5)</f>
        <v>23205.7</v>
      </c>
      <c r="K169" s="5"/>
      <c r="L169" s="12">
        <f>ROUND((H169-J169),5)</f>
        <v>-18500.18</v>
      </c>
      <c r="M169" s="5"/>
      <c r="N169" s="13">
        <f>ROUND(IF(J169=0, IF(H169=0, 0, 1), H169/J169),5)</f>
        <v>0.20277000000000001</v>
      </c>
    </row>
    <row r="170" spans="1:14" s="16" customFormat="1" ht="12" thickBot="1" x14ac:dyDescent="0.25">
      <c r="A170" s="1" t="s">
        <v>171</v>
      </c>
      <c r="B170" s="1"/>
      <c r="C170" s="1"/>
      <c r="D170" s="1"/>
      <c r="E170" s="1"/>
      <c r="F170" s="1"/>
      <c r="G170" s="1"/>
      <c r="H170" s="14">
        <f>H169</f>
        <v>4705.5200000000004</v>
      </c>
      <c r="I170" s="1"/>
      <c r="J170" s="14">
        <f>J169</f>
        <v>23205.7</v>
      </c>
      <c r="K170" s="1"/>
      <c r="L170" s="14">
        <f>ROUND((H170-J170),5)</f>
        <v>-18500.18</v>
      </c>
      <c r="M170" s="1"/>
      <c r="N170" s="15">
        <f>ROUND(IF(J170=0, IF(H170=0, 0, 1), H170/J170),5)</f>
        <v>0.20277000000000001</v>
      </c>
    </row>
    <row r="171" spans="1:14" ht="15.75" thickTop="1" x14ac:dyDescent="0.25"/>
  </sheetData>
  <pageMargins left="0.7" right="0.7" top="0.75" bottom="0.75" header="0.1" footer="0.3"/>
  <pageSetup orientation="portrait" r:id="rId1"/>
  <headerFooter>
    <oddHeader>&amp;L&amp;"Arial,Bold"&amp;8 2:33 PM
&amp;"Arial,Bold"&amp;8 04/01/19
&amp;"Arial,Bold"&amp;8 Accrual Basis&amp;C&amp;"Arial,Bold"&amp;12 Sarsaota Academy of the Arts
&amp;"Arial,Bold"&amp;14 Profit &amp;&amp; Loss Budget vs. Actual
&amp;"Arial,Bold"&amp;10 July 2018 through February 2019</oddHeader>
    <oddFooter>&amp;R&amp;"Arial,Bold"&amp;8 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Amazon.com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Lugar</dc:creator>
  <cp:lastModifiedBy>Kevin Lugar</cp:lastModifiedBy>
  <dcterms:created xsi:type="dcterms:W3CDTF">2019-04-01T18:33:10Z</dcterms:created>
  <dcterms:modified xsi:type="dcterms:W3CDTF">2019-04-01T18:33:27Z</dcterms:modified>
</cp:coreProperties>
</file>